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2\LIBRE ACCESO DE INFORMACION - 2022\"/>
    </mc:Choice>
  </mc:AlternateContent>
  <xr:revisionPtr revIDLastSave="0" documentId="13_ncr:1_{B3ADB67C-13FA-4EAA-9E61-75E04362929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Ejecución 2022 (2)" sheetId="18" r:id="rId1"/>
    <sheet name="Plantilla Ejecución 2022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17" l="1"/>
  <c r="L51" i="17"/>
  <c r="Q53" i="17"/>
  <c r="Q54" i="17"/>
  <c r="Q55" i="17"/>
  <c r="Q56" i="17"/>
  <c r="Q57" i="17"/>
  <c r="Q58" i="17"/>
  <c r="Q59" i="17"/>
  <c r="Q60" i="17"/>
  <c r="Q62" i="17"/>
  <c r="Q63" i="17"/>
  <c r="Q64" i="17"/>
  <c r="Q65" i="17"/>
  <c r="Q66" i="17"/>
  <c r="Q67" i="17"/>
  <c r="Q68" i="17"/>
  <c r="Q70" i="17"/>
  <c r="Q71" i="17"/>
  <c r="Q72" i="17"/>
  <c r="Q52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27" i="17"/>
  <c r="Q18" i="17"/>
  <c r="Q19" i="17"/>
  <c r="Q20" i="17"/>
  <c r="Q21" i="17"/>
  <c r="Q22" i="17"/>
  <c r="Q23" i="17"/>
  <c r="Q24" i="17"/>
  <c r="Q25" i="17"/>
  <c r="Q17" i="17"/>
  <c r="Q12" i="17"/>
  <c r="Q13" i="17"/>
  <c r="Q14" i="17"/>
  <c r="Q15" i="17"/>
  <c r="Q11" i="17"/>
  <c r="P73" i="17"/>
  <c r="P16" i="17"/>
  <c r="P51" i="17"/>
  <c r="P26" i="17"/>
  <c r="P10" i="17"/>
  <c r="O26" i="17"/>
  <c r="E51" i="17"/>
  <c r="F51" i="17"/>
  <c r="G51" i="17"/>
  <c r="H51" i="17"/>
  <c r="I51" i="17"/>
  <c r="J51" i="17"/>
  <c r="K51" i="17"/>
  <c r="M51" i="17"/>
  <c r="N51" i="17"/>
  <c r="O51" i="17"/>
  <c r="E26" i="17"/>
  <c r="F26" i="17"/>
  <c r="G26" i="17"/>
  <c r="H26" i="17"/>
  <c r="I26" i="17"/>
  <c r="J26" i="17"/>
  <c r="K26" i="17"/>
  <c r="L26" i="17"/>
  <c r="M26" i="17"/>
  <c r="N26" i="17"/>
  <c r="O16" i="17"/>
  <c r="E16" i="17"/>
  <c r="F16" i="17"/>
  <c r="G16" i="17"/>
  <c r="H16" i="17"/>
  <c r="I16" i="17"/>
  <c r="Q16" i="17" s="1"/>
  <c r="J16" i="17"/>
  <c r="K16" i="17"/>
  <c r="L16" i="17"/>
  <c r="M16" i="17"/>
  <c r="N16" i="17"/>
  <c r="O10" i="17"/>
  <c r="E10" i="17"/>
  <c r="F10" i="17"/>
  <c r="G10" i="17"/>
  <c r="H10" i="17"/>
  <c r="I10" i="17"/>
  <c r="J10" i="17"/>
  <c r="K10" i="17"/>
  <c r="L10" i="17"/>
  <c r="M10" i="17"/>
  <c r="N10" i="17"/>
  <c r="N73" i="17" s="1"/>
  <c r="N86" i="17" s="1"/>
  <c r="P52" i="18"/>
  <c r="H51" i="18"/>
  <c r="G51" i="18"/>
  <c r="F51" i="18"/>
  <c r="E51" i="18"/>
  <c r="N50" i="18"/>
  <c r="N53" i="18" s="1"/>
  <c r="M50" i="18"/>
  <c r="M53" i="18" s="1"/>
  <c r="L50" i="18"/>
  <c r="L53" i="18" s="1"/>
  <c r="K50" i="18"/>
  <c r="K53" i="18" s="1"/>
  <c r="E50" i="18"/>
  <c r="E53" i="18" s="1"/>
  <c r="P49" i="18"/>
  <c r="D49" i="18"/>
  <c r="P48" i="18"/>
  <c r="D48" i="18"/>
  <c r="P47" i="18"/>
  <c r="D47" i="18"/>
  <c r="P46" i="18"/>
  <c r="D46" i="18"/>
  <c r="N45" i="18"/>
  <c r="J45" i="18"/>
  <c r="H45" i="18"/>
  <c r="G45" i="18"/>
  <c r="P45" i="18" s="1"/>
  <c r="C45" i="18"/>
  <c r="B45" i="18"/>
  <c r="D45" i="18" s="1"/>
  <c r="P44" i="18"/>
  <c r="D44" i="18"/>
  <c r="P43" i="18"/>
  <c r="D43" i="18"/>
  <c r="P42" i="18"/>
  <c r="D42" i="18"/>
  <c r="P41" i="18"/>
  <c r="D41" i="18"/>
  <c r="P40" i="18"/>
  <c r="D40" i="18"/>
  <c r="P39" i="18"/>
  <c r="D39" i="18"/>
  <c r="P38" i="18"/>
  <c r="D38" i="18"/>
  <c r="P37" i="18"/>
  <c r="D37" i="18"/>
  <c r="P36" i="18"/>
  <c r="D36" i="18"/>
  <c r="N35" i="18"/>
  <c r="M35" i="18"/>
  <c r="L35" i="18"/>
  <c r="K35" i="18"/>
  <c r="J35" i="18"/>
  <c r="I35" i="18"/>
  <c r="H35" i="18"/>
  <c r="G35" i="18"/>
  <c r="F35" i="18"/>
  <c r="E35" i="18"/>
  <c r="C35" i="18"/>
  <c r="B35" i="18"/>
  <c r="D35" i="18" s="1"/>
  <c r="P34" i="18"/>
  <c r="D34" i="18"/>
  <c r="P33" i="18"/>
  <c r="D33" i="18"/>
  <c r="P32" i="18"/>
  <c r="D32" i="18"/>
  <c r="P31" i="18"/>
  <c r="D31" i="18"/>
  <c r="P30" i="18"/>
  <c r="D30" i="18"/>
  <c r="P29" i="18"/>
  <c r="D29" i="18"/>
  <c r="P28" i="18"/>
  <c r="D28" i="18"/>
  <c r="P27" i="18"/>
  <c r="D27" i="18"/>
  <c r="N26" i="18"/>
  <c r="M26" i="18"/>
  <c r="L26" i="18"/>
  <c r="K26" i="18"/>
  <c r="P26" i="18" s="1"/>
  <c r="J26" i="18"/>
  <c r="I26" i="18"/>
  <c r="H26" i="18"/>
  <c r="G26" i="18"/>
  <c r="F26" i="18"/>
  <c r="E26" i="18"/>
  <c r="C26" i="18"/>
  <c r="B26" i="18"/>
  <c r="P25" i="18"/>
  <c r="D25" i="18"/>
  <c r="P24" i="18"/>
  <c r="D24" i="18"/>
  <c r="P23" i="18"/>
  <c r="D23" i="18"/>
  <c r="P22" i="18"/>
  <c r="D22" i="18"/>
  <c r="P21" i="18"/>
  <c r="D21" i="18"/>
  <c r="P20" i="18"/>
  <c r="D20" i="18"/>
  <c r="P19" i="18"/>
  <c r="D19" i="18"/>
  <c r="P18" i="18"/>
  <c r="D18" i="18"/>
  <c r="P17" i="18"/>
  <c r="D17" i="18"/>
  <c r="N16" i="18"/>
  <c r="M16" i="18"/>
  <c r="L16" i="18"/>
  <c r="K16" i="18"/>
  <c r="J16" i="18"/>
  <c r="I16" i="18"/>
  <c r="H16" i="18"/>
  <c r="G16" i="18"/>
  <c r="F16" i="18"/>
  <c r="E16" i="18"/>
  <c r="C16" i="18"/>
  <c r="B16" i="18"/>
  <c r="P15" i="18"/>
  <c r="D15" i="18"/>
  <c r="P14" i="18"/>
  <c r="D14" i="18"/>
  <c r="P13" i="18"/>
  <c r="D13" i="18"/>
  <c r="P12" i="18"/>
  <c r="D12" i="18"/>
  <c r="P11" i="18"/>
  <c r="D11" i="18"/>
  <c r="N10" i="18"/>
  <c r="M10" i="18"/>
  <c r="L10" i="18"/>
  <c r="K10" i="18"/>
  <c r="J10" i="18"/>
  <c r="I10" i="18"/>
  <c r="H10" i="18"/>
  <c r="G10" i="18"/>
  <c r="F10" i="18"/>
  <c r="E10" i="18"/>
  <c r="C10" i="18"/>
  <c r="B10" i="18"/>
  <c r="J61" i="17"/>
  <c r="C16" i="17"/>
  <c r="D52" i="17"/>
  <c r="D53" i="17"/>
  <c r="D54" i="17"/>
  <c r="D55" i="17"/>
  <c r="D56" i="17"/>
  <c r="D57" i="17"/>
  <c r="D58" i="17"/>
  <c r="D59" i="17"/>
  <c r="D60" i="17"/>
  <c r="D28" i="17"/>
  <c r="D29" i="17"/>
  <c r="D30" i="17"/>
  <c r="D31" i="17"/>
  <c r="D32" i="17"/>
  <c r="D33" i="17"/>
  <c r="D34" i="17"/>
  <c r="D27" i="17"/>
  <c r="D62" i="17"/>
  <c r="D63" i="17"/>
  <c r="D64" i="17"/>
  <c r="D65" i="17"/>
  <c r="C51" i="17"/>
  <c r="D18" i="17"/>
  <c r="D19" i="17"/>
  <c r="D20" i="17"/>
  <c r="D21" i="17"/>
  <c r="D22" i="17"/>
  <c r="D23" i="17"/>
  <c r="D24" i="17"/>
  <c r="D25" i="17"/>
  <c r="D17" i="17"/>
  <c r="D12" i="17"/>
  <c r="D13" i="17"/>
  <c r="D14" i="17"/>
  <c r="D15" i="17"/>
  <c r="C10" i="17"/>
  <c r="D11" i="17"/>
  <c r="C26" i="17"/>
  <c r="Q74" i="17"/>
  <c r="Q75" i="17"/>
  <c r="Q76" i="17"/>
  <c r="Q77" i="17"/>
  <c r="Q78" i="17"/>
  <c r="Q79" i="17"/>
  <c r="Q80" i="17"/>
  <c r="Q81" i="17"/>
  <c r="Q82" i="17"/>
  <c r="Q83" i="17"/>
  <c r="Q85" i="17"/>
  <c r="C69" i="17"/>
  <c r="C61" i="17"/>
  <c r="B61" i="17"/>
  <c r="B51" i="17"/>
  <c r="B26" i="17"/>
  <c r="B16" i="17"/>
  <c r="B10" i="17"/>
  <c r="H84" i="17"/>
  <c r="G84" i="17"/>
  <c r="F84" i="17"/>
  <c r="E84" i="17"/>
  <c r="H69" i="17"/>
  <c r="G69" i="17"/>
  <c r="Q69" i="17" s="1"/>
  <c r="H61" i="17"/>
  <c r="G61" i="17"/>
  <c r="Q61" i="17" s="1"/>
  <c r="Q10" i="17" l="1"/>
  <c r="Q51" i="17"/>
  <c r="J73" i="17"/>
  <c r="J86" i="17" s="1"/>
  <c r="L73" i="17"/>
  <c r="L86" i="17" s="1"/>
  <c r="Q26" i="17"/>
  <c r="F73" i="17"/>
  <c r="F86" i="17" s="1"/>
  <c r="D10" i="17"/>
  <c r="G73" i="17"/>
  <c r="G86" i="17" s="1"/>
  <c r="M73" i="17"/>
  <c r="M86" i="17" s="1"/>
  <c r="E73" i="17"/>
  <c r="H73" i="17"/>
  <c r="H86" i="17" s="1"/>
  <c r="D26" i="17"/>
  <c r="D51" i="17"/>
  <c r="K73" i="17"/>
  <c r="K86" i="17" s="1"/>
  <c r="D16" i="17"/>
  <c r="I73" i="17"/>
  <c r="I86" i="17" s="1"/>
  <c r="O73" i="17"/>
  <c r="O86" i="17" s="1"/>
  <c r="P10" i="18"/>
  <c r="D26" i="18"/>
  <c r="C50" i="18"/>
  <c r="C53" i="18" s="1"/>
  <c r="P51" i="18"/>
  <c r="P35" i="18"/>
  <c r="G50" i="18"/>
  <c r="G53" i="18" s="1"/>
  <c r="I50" i="18"/>
  <c r="I53" i="18" s="1"/>
  <c r="B50" i="18"/>
  <c r="B53" i="18" s="1"/>
  <c r="P16" i="18"/>
  <c r="F53" i="18"/>
  <c r="H50" i="18"/>
  <c r="H53" i="18" s="1"/>
  <c r="J50" i="18"/>
  <c r="J53" i="18" s="1"/>
  <c r="D16" i="18"/>
  <c r="D10" i="18"/>
  <c r="D50" i="18" s="1"/>
  <c r="D53" i="18" s="1"/>
  <c r="F50" i="18"/>
  <c r="P50" i="18" s="1"/>
  <c r="D61" i="17"/>
  <c r="B73" i="17"/>
  <c r="B86" i="17" s="1"/>
  <c r="Q84" i="17"/>
  <c r="C73" i="17"/>
  <c r="C86" i="17" s="1"/>
  <c r="E86" i="17" l="1"/>
  <c r="Q73" i="17"/>
  <c r="P86" i="17"/>
  <c r="Q86" i="17" s="1"/>
  <c r="D73" i="17"/>
  <c r="D86" i="17" s="1"/>
  <c r="P53" i="18"/>
</calcChain>
</file>

<file path=xl/sharedStrings.xml><?xml version="1.0" encoding="utf-8"?>
<sst xmlns="http://schemas.openxmlformats.org/spreadsheetml/2006/main" count="185" uniqueCount="109">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</sst>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5" fillId="0" borderId="0" xfId="1" applyFont="1"/>
    <xf numFmtId="43" fontId="0" fillId="0" borderId="0" xfId="1" applyFont="1" applyBorder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9" xfId="0" applyFont="1" applyBorder="1"/>
    <xf numFmtId="0" fontId="11" fillId="3" borderId="4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43" fontId="11" fillId="0" borderId="2" xfId="1" applyFont="1" applyBorder="1" applyAlignment="1">
      <alignment horizontal="left" vertical="center" wrapText="1"/>
    </xf>
    <xf numFmtId="43" fontId="11" fillId="0" borderId="8" xfId="1" applyFont="1" applyBorder="1" applyAlignment="1">
      <alignment horizontal="left" vertical="center" wrapText="1"/>
    </xf>
    <xf numFmtId="0" fontId="12" fillId="0" borderId="1" xfId="0" applyFont="1" applyBorder="1"/>
    <xf numFmtId="43" fontId="11" fillId="0" borderId="1" xfId="1" applyFont="1" applyBorder="1" applyAlignment="1">
      <alignment vertical="center" wrapText="1"/>
    </xf>
    <xf numFmtId="43" fontId="11" fillId="0" borderId="2" xfId="1" applyFont="1" applyBorder="1" applyAlignment="1">
      <alignment vertical="center" wrapText="1"/>
    </xf>
    <xf numFmtId="43" fontId="11" fillId="0" borderId="8" xfId="1" applyFont="1" applyBorder="1" applyAlignment="1">
      <alignment vertical="center" wrapText="1"/>
    </xf>
    <xf numFmtId="43" fontId="11" fillId="0" borderId="1" xfId="0" applyNumberFormat="1" applyFont="1" applyBorder="1"/>
    <xf numFmtId="0" fontId="12" fillId="0" borderId="1" xfId="0" applyFont="1" applyBorder="1" applyAlignment="1">
      <alignment horizontal="left" vertical="center" wrapText="1" indent="2"/>
    </xf>
    <xf numFmtId="43" fontId="12" fillId="0" borderId="7" xfId="1" applyFont="1" applyBorder="1" applyAlignment="1">
      <alignment horizontal="left" vertical="center" wrapText="1" indent="2"/>
    </xf>
    <xf numFmtId="43" fontId="12" fillId="0" borderId="1" xfId="1" applyFont="1" applyBorder="1" applyAlignment="1">
      <alignment horizontal="left" vertical="center" wrapText="1" indent="2"/>
    </xf>
    <xf numFmtId="43" fontId="12" fillId="0" borderId="1" xfId="1" applyFont="1" applyFill="1" applyBorder="1" applyAlignment="1">
      <alignment horizontal="right"/>
    </xf>
    <xf numFmtId="43" fontId="12" fillId="0" borderId="2" xfId="0" applyNumberFormat="1" applyFont="1" applyBorder="1"/>
    <xf numFmtId="43" fontId="12" fillId="0" borderId="1" xfId="1" applyFont="1" applyBorder="1"/>
    <xf numFmtId="43" fontId="12" fillId="0" borderId="8" xfId="1" applyFont="1" applyBorder="1"/>
    <xf numFmtId="43" fontId="12" fillId="0" borderId="1" xfId="0" applyNumberFormat="1" applyFont="1" applyBorder="1"/>
    <xf numFmtId="43" fontId="12" fillId="0" borderId="1" xfId="1" applyFont="1" applyBorder="1" applyAlignment="1">
      <alignment horizontal="right" vertical="center" wrapText="1"/>
    </xf>
    <xf numFmtId="43" fontId="12" fillId="0" borderId="2" xfId="1" applyFont="1" applyBorder="1"/>
    <xf numFmtId="43" fontId="11" fillId="0" borderId="1" xfId="1" applyFont="1" applyBorder="1"/>
    <xf numFmtId="43" fontId="11" fillId="0" borderId="3" xfId="1" applyFont="1" applyBorder="1"/>
    <xf numFmtId="43" fontId="11" fillId="0" borderId="8" xfId="1" applyFont="1" applyBorder="1"/>
    <xf numFmtId="43" fontId="12" fillId="0" borderId="1" xfId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43" fontId="11" fillId="0" borderId="2" xfId="1" applyFont="1" applyBorder="1"/>
    <xf numFmtId="0" fontId="12" fillId="0" borderId="2" xfId="0" applyFont="1" applyBorder="1"/>
    <xf numFmtId="164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8" xfId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43" fontId="12" fillId="0" borderId="1" xfId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43" fontId="0" fillId="0" borderId="9" xfId="1" applyFont="1" applyBorder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11</xdr:col>
      <xdr:colOff>153982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6EB84E-E447-44DC-9816-FB81D03FE2CF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9867900" y="19050"/>
          <a:ext cx="1916107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10</xdr:col>
      <xdr:colOff>442233</xdr:colOff>
      <xdr:row>0</xdr:row>
      <xdr:rowOff>34017</xdr:rowOff>
    </xdr:from>
    <xdr:to>
      <xdr:col>12</xdr:col>
      <xdr:colOff>115026</xdr:colOff>
      <xdr:row>5</xdr:row>
      <xdr:rowOff>24492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4EC49212-30ED-462A-9449-8811733FD0BC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186433" y="34017"/>
          <a:ext cx="1425392" cy="10001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3F10EF42-C964-4FD2-9070-C6A23C2935E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11</xdr:col>
      <xdr:colOff>18932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13</xdr:col>
      <xdr:colOff>127568</xdr:colOff>
      <xdr:row>0</xdr:row>
      <xdr:rowOff>85044</xdr:rowOff>
    </xdr:from>
    <xdr:to>
      <xdr:col>14</xdr:col>
      <xdr:colOff>625293</xdr:colOff>
      <xdr:row>5</xdr:row>
      <xdr:rowOff>75519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3870782" y="85044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CF0A-0189-4B10-8D15-96D8DF726D6F}">
  <dimension ref="A1:AA63"/>
  <sheetViews>
    <sheetView showGridLines="0" showWhiteSpace="0" view="pageLayout" topLeftCell="G17" zoomScale="112" zoomScalePageLayoutView="112" workbookViewId="0">
      <selection activeCell="R26" sqref="R26"/>
    </sheetView>
  </sheetViews>
  <sheetFormatPr baseColWidth="10" defaultRowHeight="15" x14ac:dyDescent="0.25"/>
  <cols>
    <col min="1" max="1" width="34.85546875" customWidth="1"/>
    <col min="2" max="2" width="14.140625" customWidth="1"/>
    <col min="3" max="3" width="13.42578125" style="10" customWidth="1"/>
    <col min="4" max="4" width="14.7109375" style="10" customWidth="1"/>
    <col min="5" max="5" width="13" customWidth="1"/>
    <col min="6" max="6" width="12.140625" customWidth="1"/>
    <col min="7" max="9" width="12.28515625" customWidth="1"/>
    <col min="10" max="10" width="12.28515625" style="2" customWidth="1"/>
    <col min="11" max="11" width="12.42578125" style="2" customWidth="1"/>
    <col min="12" max="12" width="12.140625" customWidth="1"/>
    <col min="13" max="13" width="12" customWidth="1"/>
    <col min="14" max="14" width="4" style="2" hidden="1" customWidth="1"/>
    <col min="15" max="15" width="12.5703125" style="2" customWidth="1"/>
    <col min="16" max="16" width="13.140625" style="6" customWidth="1"/>
    <col min="17" max="17" width="16.7109375" customWidth="1"/>
    <col min="18" max="19" width="6" customWidth="1"/>
    <col min="20" max="25" width="6" bestFit="1" customWidth="1"/>
    <col min="26" max="27" width="7" bestFit="1" customWidth="1"/>
  </cols>
  <sheetData>
    <row r="1" spans="1:27" ht="18.75" x14ac:dyDescent="0.25">
      <c r="A1" s="76" t="s">
        <v>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0"/>
    </row>
    <row r="2" spans="1:27" ht="15.75" x14ac:dyDescent="0.25">
      <c r="A2" s="77" t="s">
        <v>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1"/>
    </row>
    <row r="3" spans="1:27" x14ac:dyDescent="0.25">
      <c r="A3" s="78" t="s">
        <v>103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2"/>
    </row>
    <row r="4" spans="1:27" x14ac:dyDescent="0.25">
      <c r="N4" s="2" t="s">
        <v>96</v>
      </c>
    </row>
    <row r="5" spans="1:27" ht="15" customHeight="1" x14ac:dyDescent="0.25">
      <c r="A5" s="78" t="s">
        <v>102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2"/>
    </row>
    <row r="6" spans="1:27" x14ac:dyDescent="0.25">
      <c r="A6" s="79" t="s">
        <v>36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3"/>
    </row>
    <row r="7" spans="1:27" ht="15" hidden="1" customHeight="1" x14ac:dyDescent="0.25">
      <c r="A7" s="75"/>
      <c r="B7" s="75"/>
      <c r="C7" s="75"/>
      <c r="D7" s="75"/>
      <c r="E7" s="75"/>
      <c r="F7" s="75"/>
      <c r="G7" s="75"/>
      <c r="N7" s="2" t="s">
        <v>96</v>
      </c>
    </row>
    <row r="8" spans="1:27" ht="36" x14ac:dyDescent="0.25">
      <c r="A8" s="17" t="s">
        <v>0</v>
      </c>
      <c r="B8" s="18" t="s">
        <v>100</v>
      </c>
      <c r="C8" s="19" t="s">
        <v>101</v>
      </c>
      <c r="D8" s="20" t="s">
        <v>106</v>
      </c>
      <c r="E8" s="21" t="s">
        <v>78</v>
      </c>
      <c r="F8" s="22" t="s">
        <v>79</v>
      </c>
      <c r="G8" s="22" t="s">
        <v>80</v>
      </c>
      <c r="H8" s="22" t="s">
        <v>81</v>
      </c>
      <c r="I8" s="22" t="s">
        <v>82</v>
      </c>
      <c r="J8" s="23" t="s">
        <v>83</v>
      </c>
      <c r="K8" s="23" t="s">
        <v>84</v>
      </c>
      <c r="L8" s="22" t="s">
        <v>85</v>
      </c>
      <c r="M8" s="22" t="s">
        <v>86</v>
      </c>
      <c r="N8" s="23" t="s">
        <v>87</v>
      </c>
      <c r="O8" s="23" t="s">
        <v>107</v>
      </c>
      <c r="P8" s="24" t="s">
        <v>88</v>
      </c>
      <c r="Z8" s="4"/>
      <c r="AA8" s="4"/>
    </row>
    <row r="9" spans="1:27" x14ac:dyDescent="0.25">
      <c r="A9" s="25" t="s">
        <v>1</v>
      </c>
      <c r="B9" s="25"/>
      <c r="C9" s="26"/>
      <c r="D9" s="26"/>
      <c r="E9" s="26"/>
      <c r="F9" s="27"/>
      <c r="G9" s="26"/>
      <c r="H9" s="26"/>
      <c r="I9" s="26"/>
      <c r="J9" s="26"/>
      <c r="K9" s="26"/>
      <c r="L9" s="26"/>
      <c r="M9" s="26"/>
      <c r="N9" s="28"/>
      <c r="O9" s="26"/>
      <c r="P9" s="29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5" t="s">
        <v>2</v>
      </c>
      <c r="B10" s="26">
        <f>SUM(B11:B15)</f>
        <v>1057904430</v>
      </c>
      <c r="C10" s="26">
        <f t="shared" ref="C10:D10" si="0">SUM(C11:C15)</f>
        <v>45000000</v>
      </c>
      <c r="D10" s="26">
        <f t="shared" si="0"/>
        <v>1102904430</v>
      </c>
      <c r="E10" s="30">
        <f>SUM(E11:E15)</f>
        <v>76537168.319999993</v>
      </c>
      <c r="F10" s="31">
        <f>SUM(F11:F15)</f>
        <v>76617711.140000001</v>
      </c>
      <c r="G10" s="30">
        <f t="shared" ref="G10:M10" si="1">SUM(G11:G15)</f>
        <v>77113707.650000006</v>
      </c>
      <c r="H10" s="30">
        <f>SUM(H11:H15)</f>
        <v>140866491.42000002</v>
      </c>
      <c r="I10" s="30">
        <f t="shared" si="1"/>
        <v>76033532.859999999</v>
      </c>
      <c r="J10" s="30">
        <f t="shared" si="1"/>
        <v>76638287.079999998</v>
      </c>
      <c r="K10" s="30">
        <f t="shared" si="1"/>
        <v>113960058.31</v>
      </c>
      <c r="L10" s="30">
        <f>SUM(L11:L15)</f>
        <v>83507362.810000002</v>
      </c>
      <c r="M10" s="30">
        <f t="shared" si="1"/>
        <v>76178841.390000001</v>
      </c>
      <c r="N10" s="32">
        <f>SUM(N11:N15)</f>
        <v>0</v>
      </c>
      <c r="O10" s="30">
        <v>140993781.77000001</v>
      </c>
      <c r="P10" s="33">
        <f>SUM(E10+F10+G10+H10+I10+J10+K10+L10+M10+O10)</f>
        <v>938446942.74999988</v>
      </c>
      <c r="Q10" s="4"/>
      <c r="R10" s="3"/>
    </row>
    <row r="11" spans="1:27" x14ac:dyDescent="0.25">
      <c r="A11" s="34" t="s">
        <v>3</v>
      </c>
      <c r="B11" s="35">
        <v>847459770</v>
      </c>
      <c r="C11" s="35">
        <v>45000000</v>
      </c>
      <c r="D11" s="36">
        <f>SUM(B11:C11)</f>
        <v>892459770</v>
      </c>
      <c r="E11" s="37">
        <v>64909576.25</v>
      </c>
      <c r="F11" s="38">
        <v>64936543.5</v>
      </c>
      <c r="G11" s="39">
        <v>65384476.649999999</v>
      </c>
      <c r="H11" s="39">
        <v>74883861.159999996</v>
      </c>
      <c r="I11" s="39">
        <v>64368599.32</v>
      </c>
      <c r="J11" s="39">
        <v>64889268.780000001</v>
      </c>
      <c r="K11" s="39">
        <v>102415177.76000001</v>
      </c>
      <c r="L11" s="39">
        <v>71822622.480000004</v>
      </c>
      <c r="M11" s="39">
        <v>64569513.490000002</v>
      </c>
      <c r="N11" s="40"/>
      <c r="O11" s="39">
        <v>64569793.240000002</v>
      </c>
      <c r="P11" s="41">
        <f t="shared" ref="P11:P15" si="2">SUM(E11+F11+G11+H11+I11+J11+K11+L11+M11+O11)</f>
        <v>702749432.63</v>
      </c>
    </row>
    <row r="12" spans="1:27" x14ac:dyDescent="0.25">
      <c r="A12" s="34" t="s">
        <v>4</v>
      </c>
      <c r="B12" s="36">
        <v>89740000</v>
      </c>
      <c r="C12" s="36"/>
      <c r="D12" s="36">
        <f t="shared" ref="D12:D15" si="3">SUM(B12:C12)</f>
        <v>89740000</v>
      </c>
      <c r="E12" s="42">
        <v>1667100</v>
      </c>
      <c r="F12" s="43">
        <v>1644100</v>
      </c>
      <c r="G12" s="39">
        <v>1660100</v>
      </c>
      <c r="H12" s="39">
        <v>55989888.68</v>
      </c>
      <c r="I12" s="39">
        <v>1752146.25</v>
      </c>
      <c r="J12" s="39">
        <v>1756100</v>
      </c>
      <c r="K12" s="39">
        <v>1666100</v>
      </c>
      <c r="L12" s="39">
        <v>1661100</v>
      </c>
      <c r="M12" s="39">
        <v>1666100</v>
      </c>
      <c r="N12" s="40"/>
      <c r="O12" s="39">
        <v>66481329.009999998</v>
      </c>
      <c r="P12" s="41">
        <f t="shared" si="2"/>
        <v>135944063.94</v>
      </c>
    </row>
    <row r="13" spans="1:27" x14ac:dyDescent="0.25">
      <c r="A13" s="34" t="s">
        <v>37</v>
      </c>
      <c r="B13" s="36">
        <v>438000</v>
      </c>
      <c r="C13" s="36"/>
      <c r="D13" s="36">
        <f t="shared" si="3"/>
        <v>438000</v>
      </c>
      <c r="E13" s="42"/>
      <c r="F13" s="43">
        <v>73204.740000000005</v>
      </c>
      <c r="G13" s="39">
        <v>36750</v>
      </c>
      <c r="H13" s="39">
        <v>36750</v>
      </c>
      <c r="I13" s="39">
        <v>36750</v>
      </c>
      <c r="J13" s="39">
        <v>36750</v>
      </c>
      <c r="K13" s="39"/>
      <c r="L13" s="39">
        <v>73500</v>
      </c>
      <c r="M13" s="39">
        <v>36750</v>
      </c>
      <c r="N13" s="40"/>
      <c r="O13" s="39">
        <v>36750</v>
      </c>
      <c r="P13" s="41">
        <f t="shared" si="2"/>
        <v>367204.74</v>
      </c>
    </row>
    <row r="14" spans="1:27" x14ac:dyDescent="0.25">
      <c r="A14" s="34" t="s">
        <v>5</v>
      </c>
      <c r="B14" s="36"/>
      <c r="C14" s="36"/>
      <c r="D14" s="36">
        <f t="shared" si="3"/>
        <v>0</v>
      </c>
      <c r="E14" s="42"/>
      <c r="F14" s="43"/>
      <c r="G14" s="39"/>
      <c r="H14" s="39"/>
      <c r="I14" s="39"/>
      <c r="J14" s="39"/>
      <c r="K14" s="39"/>
      <c r="L14" s="39"/>
      <c r="M14" s="39"/>
      <c r="N14" s="40"/>
      <c r="O14" s="39">
        <v>0</v>
      </c>
      <c r="P14" s="41">
        <f t="shared" si="2"/>
        <v>0</v>
      </c>
    </row>
    <row r="15" spans="1:27" ht="18" x14ac:dyDescent="0.25">
      <c r="A15" s="34" t="s">
        <v>6</v>
      </c>
      <c r="B15" s="36">
        <v>120266660</v>
      </c>
      <c r="C15" s="36"/>
      <c r="D15" s="36">
        <f t="shared" si="3"/>
        <v>120266660</v>
      </c>
      <c r="E15" s="42">
        <v>9960492.0700000003</v>
      </c>
      <c r="F15" s="43">
        <v>9963862.9000000004</v>
      </c>
      <c r="G15" s="39">
        <v>10032381</v>
      </c>
      <c r="H15" s="39">
        <v>9955991.5800000001</v>
      </c>
      <c r="I15" s="39">
        <v>9876037.2899999991</v>
      </c>
      <c r="J15" s="39">
        <v>9956168.3000000007</v>
      </c>
      <c r="K15" s="39">
        <v>9878780.5500000007</v>
      </c>
      <c r="L15" s="39">
        <v>9950140.3300000001</v>
      </c>
      <c r="M15" s="39">
        <v>9906477.9000000004</v>
      </c>
      <c r="N15" s="40"/>
      <c r="O15" s="39">
        <v>9905909.5199999996</v>
      </c>
      <c r="P15" s="41">
        <f t="shared" si="2"/>
        <v>99386241.439999998</v>
      </c>
      <c r="Q15" s="4"/>
    </row>
    <row r="16" spans="1:27" x14ac:dyDescent="0.25">
      <c r="A16" s="25" t="s">
        <v>7</v>
      </c>
      <c r="B16" s="26">
        <f>SUM(B17:B25)</f>
        <v>410794307</v>
      </c>
      <c r="C16" s="26">
        <f>SUM(C17:C25)</f>
        <v>-142501409</v>
      </c>
      <c r="D16" s="26">
        <f t="shared" ref="D16:N16" si="4">SUM(D17:D25)</f>
        <v>268292898</v>
      </c>
      <c r="E16" s="44">
        <f t="shared" si="4"/>
        <v>2832971.2</v>
      </c>
      <c r="F16" s="45">
        <f t="shared" si="4"/>
        <v>28230970.68</v>
      </c>
      <c r="G16" s="44">
        <f t="shared" si="4"/>
        <v>11484407.720000001</v>
      </c>
      <c r="H16" s="44">
        <f t="shared" si="4"/>
        <v>16872597.510000002</v>
      </c>
      <c r="I16" s="44">
        <f t="shared" si="4"/>
        <v>30358901.699999999</v>
      </c>
      <c r="J16" s="44">
        <f t="shared" si="4"/>
        <v>28775166.109999996</v>
      </c>
      <c r="K16" s="44">
        <f>SUM(K17:K25)</f>
        <v>43411034.659999996</v>
      </c>
      <c r="L16" s="44">
        <f>SUM(L17:L25)</f>
        <v>18964068.07</v>
      </c>
      <c r="M16" s="44">
        <f t="shared" si="4"/>
        <v>18299254.07</v>
      </c>
      <c r="N16" s="46">
        <f t="shared" si="4"/>
        <v>0</v>
      </c>
      <c r="O16" s="44">
        <v>96540938.540000007</v>
      </c>
      <c r="P16" s="33">
        <f>SUM(E16+F16+G16+H16+I16+J16+K16+L16+M16+O16)</f>
        <v>295770310.25999999</v>
      </c>
      <c r="Q16" s="2"/>
    </row>
    <row r="17" spans="1:17" ht="23.25" customHeight="1" x14ac:dyDescent="0.25">
      <c r="A17" s="34" t="s">
        <v>8</v>
      </c>
      <c r="B17" s="36">
        <v>43800000</v>
      </c>
      <c r="C17" s="36"/>
      <c r="D17" s="36">
        <f>SUM(B17:C17)</f>
        <v>43800000</v>
      </c>
      <c r="E17" s="39">
        <v>2832971.2</v>
      </c>
      <c r="F17" s="43">
        <v>2781062.72</v>
      </c>
      <c r="G17" s="39">
        <v>2679618.04</v>
      </c>
      <c r="H17" s="39">
        <v>2769937.9</v>
      </c>
      <c r="I17" s="39">
        <v>2536262.94</v>
      </c>
      <c r="J17" s="39">
        <v>3879998.31</v>
      </c>
      <c r="K17" s="39">
        <v>5327560.0999999996</v>
      </c>
      <c r="L17" s="39">
        <v>3322065.59</v>
      </c>
      <c r="M17" s="39">
        <v>2213858.69</v>
      </c>
      <c r="N17" s="40"/>
      <c r="O17" s="39">
        <v>4535750.3600000003</v>
      </c>
      <c r="P17" s="41">
        <f t="shared" ref="P17:P25" si="5">SUM(E17+F17+G17+H17+I17+J17+K17+L17+M17+O17)</f>
        <v>32879085.850000001</v>
      </c>
      <c r="Q17" s="4"/>
    </row>
    <row r="18" spans="1:17" ht="30.75" customHeight="1" x14ac:dyDescent="0.25">
      <c r="A18" s="34" t="s">
        <v>9</v>
      </c>
      <c r="B18" s="36">
        <v>13387007</v>
      </c>
      <c r="C18" s="36">
        <v>-4019621</v>
      </c>
      <c r="D18" s="36">
        <f t="shared" ref="D18:D25" si="6">SUM(B18:C18)</f>
        <v>9367386</v>
      </c>
      <c r="E18" s="47"/>
      <c r="F18" s="43">
        <v>1320238.29</v>
      </c>
      <c r="G18" s="39">
        <v>679184.64</v>
      </c>
      <c r="H18" s="39">
        <v>3876006.65</v>
      </c>
      <c r="I18" s="39"/>
      <c r="J18" s="39"/>
      <c r="K18" s="39"/>
      <c r="L18" s="39">
        <v>436171.9</v>
      </c>
      <c r="M18" s="39">
        <v>70800</v>
      </c>
      <c r="N18" s="40"/>
      <c r="O18" s="39">
        <v>519941.04</v>
      </c>
      <c r="P18" s="41">
        <f t="shared" si="5"/>
        <v>6902342.5200000005</v>
      </c>
    </row>
    <row r="19" spans="1:17" x14ac:dyDescent="0.25">
      <c r="A19" s="34" t="s">
        <v>10</v>
      </c>
      <c r="B19" s="36">
        <v>7000000</v>
      </c>
      <c r="C19" s="36"/>
      <c r="D19" s="36">
        <f t="shared" si="6"/>
        <v>7000000</v>
      </c>
      <c r="E19" s="47"/>
      <c r="F19" s="43">
        <v>611900</v>
      </c>
      <c r="G19" s="39">
        <v>806504</v>
      </c>
      <c r="H19" s="39">
        <v>565650</v>
      </c>
      <c r="I19" s="39">
        <v>677350</v>
      </c>
      <c r="J19" s="39">
        <v>770450</v>
      </c>
      <c r="K19" s="39">
        <v>723650</v>
      </c>
      <c r="L19" s="39">
        <v>642750</v>
      </c>
      <c r="M19" s="39">
        <v>738200</v>
      </c>
      <c r="N19" s="40"/>
      <c r="O19" s="39">
        <v>737850</v>
      </c>
      <c r="P19" s="41">
        <f t="shared" si="5"/>
        <v>6274304</v>
      </c>
    </row>
    <row r="20" spans="1:17" ht="24.75" customHeight="1" x14ac:dyDescent="0.25">
      <c r="A20" s="34" t="s">
        <v>11</v>
      </c>
      <c r="B20" s="36">
        <v>1100000</v>
      </c>
      <c r="C20" s="36">
        <v>-680000</v>
      </c>
      <c r="D20" s="36">
        <f t="shared" si="6"/>
        <v>420000</v>
      </c>
      <c r="E20" s="47"/>
      <c r="F20" s="43"/>
      <c r="G20" s="39"/>
      <c r="H20" s="39">
        <v>230865</v>
      </c>
      <c r="I20" s="39">
        <v>10499.98</v>
      </c>
      <c r="J20" s="39">
        <v>4000</v>
      </c>
      <c r="K20" s="39">
        <v>12000</v>
      </c>
      <c r="L20" s="39"/>
      <c r="M20" s="39">
        <v>9600</v>
      </c>
      <c r="N20" s="40"/>
      <c r="O20" s="39">
        <v>8700</v>
      </c>
      <c r="P20" s="41">
        <f t="shared" si="5"/>
        <v>275664.98</v>
      </c>
    </row>
    <row r="21" spans="1:17" ht="23.25" customHeight="1" x14ac:dyDescent="0.25">
      <c r="A21" s="34" t="s">
        <v>12</v>
      </c>
      <c r="B21" s="36">
        <v>17000000</v>
      </c>
      <c r="C21" s="36">
        <v>1500000</v>
      </c>
      <c r="D21" s="36">
        <f t="shared" si="6"/>
        <v>18500000</v>
      </c>
      <c r="E21" s="47"/>
      <c r="F21" s="43"/>
      <c r="G21" s="39">
        <v>2000000</v>
      </c>
      <c r="H21" s="39">
        <v>590983.32999999996</v>
      </c>
      <c r="I21" s="39">
        <v>1374368.82</v>
      </c>
      <c r="J21" s="39">
        <v>965981.44</v>
      </c>
      <c r="K21" s="39">
        <v>715982.7</v>
      </c>
      <c r="L21" s="39">
        <v>4263417.82</v>
      </c>
      <c r="M21" s="39"/>
      <c r="N21" s="40"/>
      <c r="O21" s="39">
        <v>3112296.39</v>
      </c>
      <c r="P21" s="41">
        <f t="shared" si="5"/>
        <v>13023030.5</v>
      </c>
    </row>
    <row r="22" spans="1:17" ht="22.5" customHeight="1" x14ac:dyDescent="0.25">
      <c r="A22" s="34" t="s">
        <v>13</v>
      </c>
      <c r="B22" s="36">
        <v>103600000</v>
      </c>
      <c r="C22" s="36">
        <v>-51781788</v>
      </c>
      <c r="D22" s="36">
        <f t="shared" si="6"/>
        <v>51818212</v>
      </c>
      <c r="E22" s="47"/>
      <c r="F22" s="43">
        <v>22310416.550000001</v>
      </c>
      <c r="G22" s="39">
        <v>3500923.89</v>
      </c>
      <c r="H22" s="39">
        <v>2236000.9500000002</v>
      </c>
      <c r="I22" s="39">
        <v>3706807.18</v>
      </c>
      <c r="J22" s="39">
        <v>8689541.2799999993</v>
      </c>
      <c r="K22" s="39">
        <v>2941053.51</v>
      </c>
      <c r="L22" s="39">
        <v>2979866.82</v>
      </c>
      <c r="M22" s="39">
        <v>2891676.25</v>
      </c>
      <c r="N22" s="40"/>
      <c r="O22" s="39">
        <v>72914431.159999996</v>
      </c>
      <c r="P22" s="41">
        <f t="shared" si="5"/>
        <v>122170717.59</v>
      </c>
    </row>
    <row r="23" spans="1:17" ht="30" customHeight="1" x14ac:dyDescent="0.25">
      <c r="A23" s="34" t="s">
        <v>14</v>
      </c>
      <c r="B23" s="36">
        <v>122500000</v>
      </c>
      <c r="C23" s="36">
        <v>-54900000</v>
      </c>
      <c r="D23" s="36">
        <f t="shared" si="6"/>
        <v>67600000</v>
      </c>
      <c r="E23" s="47"/>
      <c r="F23" s="43">
        <v>88515.13</v>
      </c>
      <c r="G23" s="39">
        <v>129731.16</v>
      </c>
      <c r="H23" s="39">
        <v>2782073.15</v>
      </c>
      <c r="I23" s="39">
        <v>5317787.3</v>
      </c>
      <c r="J23" s="39">
        <v>9451350.1699999999</v>
      </c>
      <c r="K23" s="39">
        <v>15853254.07</v>
      </c>
      <c r="L23" s="39">
        <v>6334147.4699999997</v>
      </c>
      <c r="M23" s="39">
        <v>10657117.779999999</v>
      </c>
      <c r="N23" s="40"/>
      <c r="O23" s="39">
        <v>10592758.49</v>
      </c>
      <c r="P23" s="41">
        <f t="shared" si="5"/>
        <v>61206734.720000006</v>
      </c>
    </row>
    <row r="24" spans="1:17" ht="20.25" customHeight="1" x14ac:dyDescent="0.25">
      <c r="A24" s="34" t="s">
        <v>15</v>
      </c>
      <c r="B24" s="36">
        <v>88407300</v>
      </c>
      <c r="C24" s="36">
        <v>-31257200</v>
      </c>
      <c r="D24" s="36">
        <f t="shared" si="6"/>
        <v>57150100</v>
      </c>
      <c r="E24" s="48"/>
      <c r="F24" s="43">
        <v>925199.99</v>
      </c>
      <c r="G24" s="39">
        <v>1240959.99</v>
      </c>
      <c r="H24" s="39">
        <v>1615410.98</v>
      </c>
      <c r="I24" s="39">
        <v>16484984.85</v>
      </c>
      <c r="J24" s="39">
        <v>4221522.0999999996</v>
      </c>
      <c r="K24" s="39">
        <v>17652473.469999999</v>
      </c>
      <c r="L24" s="39">
        <v>728150.47</v>
      </c>
      <c r="M24" s="39">
        <v>1504901.53</v>
      </c>
      <c r="N24" s="40"/>
      <c r="O24" s="39">
        <v>2243452.85</v>
      </c>
      <c r="P24" s="41">
        <f t="shared" si="5"/>
        <v>46617056.229999997</v>
      </c>
    </row>
    <row r="25" spans="1:17" ht="18" x14ac:dyDescent="0.25">
      <c r="A25" s="34" t="s">
        <v>38</v>
      </c>
      <c r="B25" s="36">
        <v>14000000</v>
      </c>
      <c r="C25" s="36">
        <v>-1362800</v>
      </c>
      <c r="D25" s="36">
        <f t="shared" si="6"/>
        <v>12637200</v>
      </c>
      <c r="E25" s="48"/>
      <c r="F25" s="43">
        <v>193638</v>
      </c>
      <c r="G25" s="39">
        <v>447486</v>
      </c>
      <c r="H25" s="39">
        <v>2205669.5499999998</v>
      </c>
      <c r="I25" s="39">
        <v>250840.63</v>
      </c>
      <c r="J25" s="39">
        <v>792322.81</v>
      </c>
      <c r="K25" s="39">
        <v>185060.81</v>
      </c>
      <c r="L25" s="39">
        <v>257498</v>
      </c>
      <c r="M25" s="39">
        <v>213099.82</v>
      </c>
      <c r="N25" s="40"/>
      <c r="O25" s="39">
        <v>1875758.25</v>
      </c>
      <c r="P25" s="41">
        <f t="shared" si="5"/>
        <v>6421373.8700000001</v>
      </c>
    </row>
    <row r="26" spans="1:17" x14ac:dyDescent="0.25">
      <c r="A26" s="25" t="s">
        <v>16</v>
      </c>
      <c r="B26" s="26">
        <f t="shared" ref="B26:N26" si="7">SUM(B27:B34)</f>
        <v>590333000</v>
      </c>
      <c r="C26" s="26">
        <f t="shared" si="7"/>
        <v>116901422</v>
      </c>
      <c r="D26" s="26">
        <f t="shared" si="7"/>
        <v>707234422</v>
      </c>
      <c r="E26" s="44">
        <f t="shared" si="7"/>
        <v>26755505.379999999</v>
      </c>
      <c r="F26" s="49">
        <f t="shared" si="7"/>
        <v>17564058.600000001</v>
      </c>
      <c r="G26" s="44">
        <f t="shared" si="7"/>
        <v>46824368.719999999</v>
      </c>
      <c r="H26" s="44">
        <f t="shared" si="7"/>
        <v>68150893.530000001</v>
      </c>
      <c r="I26" s="44">
        <f t="shared" si="7"/>
        <v>48458976.850000001</v>
      </c>
      <c r="J26" s="44">
        <f t="shared" si="7"/>
        <v>85733928.549999997</v>
      </c>
      <c r="K26" s="44">
        <f t="shared" si="7"/>
        <v>59305882.649999999</v>
      </c>
      <c r="L26" s="44">
        <f t="shared" si="7"/>
        <v>56335803.829999998</v>
      </c>
      <c r="M26" s="44">
        <f t="shared" si="7"/>
        <v>44512305.160000004</v>
      </c>
      <c r="N26" s="46">
        <f t="shared" si="7"/>
        <v>0</v>
      </c>
      <c r="O26" s="44">
        <v>55284280.060000002</v>
      </c>
      <c r="P26" s="33">
        <f>SUM(E26+F26+G26+H26+I26+J26+K26+L26+M26+O26)</f>
        <v>508926003.32999998</v>
      </c>
    </row>
    <row r="27" spans="1:17" x14ac:dyDescent="0.25">
      <c r="A27" s="34" t="s">
        <v>17</v>
      </c>
      <c r="B27" s="36">
        <v>2600000</v>
      </c>
      <c r="C27" s="36">
        <v>900000</v>
      </c>
      <c r="D27" s="36">
        <f>SUM(B27:C27)</f>
        <v>3500000</v>
      </c>
      <c r="E27" s="47"/>
      <c r="F27" s="43"/>
      <c r="G27" s="39">
        <v>529153.94999999995</v>
      </c>
      <c r="H27" s="39">
        <v>210249.91</v>
      </c>
      <c r="I27" s="39">
        <v>204883.7</v>
      </c>
      <c r="J27" s="39">
        <v>653270.63</v>
      </c>
      <c r="K27" s="39">
        <v>91087.59</v>
      </c>
      <c r="L27" s="39"/>
      <c r="M27" s="39">
        <v>122595.92</v>
      </c>
      <c r="N27" s="40"/>
      <c r="O27" s="39">
        <v>811783.71</v>
      </c>
      <c r="P27" s="41">
        <f>SUM(E27+F27+G27+H27+I27+J27+K27+L27+M27+O27)</f>
        <v>2623025.41</v>
      </c>
    </row>
    <row r="28" spans="1:17" x14ac:dyDescent="0.25">
      <c r="A28" s="34" t="s">
        <v>18</v>
      </c>
      <c r="B28" s="36">
        <v>4000000</v>
      </c>
      <c r="C28" s="36"/>
      <c r="D28" s="36">
        <f t="shared" ref="D28:D34" si="8">SUM(B28:C28)</f>
        <v>4000000</v>
      </c>
      <c r="E28" s="47"/>
      <c r="F28" s="43"/>
      <c r="G28" s="39"/>
      <c r="H28" s="39"/>
      <c r="I28" s="39">
        <v>1236640</v>
      </c>
      <c r="J28" s="39"/>
      <c r="K28" s="39">
        <v>654.28</v>
      </c>
      <c r="L28" s="39"/>
      <c r="M28" s="39">
        <v>153211.20000000001</v>
      </c>
      <c r="N28" s="40"/>
      <c r="O28" s="39">
        <v>4678.46</v>
      </c>
      <c r="P28" s="41">
        <f t="shared" ref="P28:P34" si="9">SUM(E28+F28+G28+H28+I28+J28+K28+L28+M28+O28)</f>
        <v>1395183.94</v>
      </c>
    </row>
    <row r="29" spans="1:17" ht="18" x14ac:dyDescent="0.25">
      <c r="A29" s="34" t="s">
        <v>19</v>
      </c>
      <c r="B29" s="36">
        <v>10000000</v>
      </c>
      <c r="C29" s="36">
        <v>-1500000</v>
      </c>
      <c r="D29" s="36">
        <f t="shared" si="8"/>
        <v>8500000</v>
      </c>
      <c r="E29" s="47"/>
      <c r="F29" s="43">
        <v>288368.09999999998</v>
      </c>
      <c r="G29" s="39">
        <v>1032475.46</v>
      </c>
      <c r="H29" s="39">
        <v>8292</v>
      </c>
      <c r="I29" s="39">
        <v>223820.48</v>
      </c>
      <c r="J29" s="39">
        <v>6060.76</v>
      </c>
      <c r="K29" s="39">
        <v>910</v>
      </c>
      <c r="L29" s="39"/>
      <c r="M29" s="39">
        <v>14353.05</v>
      </c>
      <c r="N29" s="40"/>
      <c r="O29" s="39">
        <v>30378.6</v>
      </c>
      <c r="P29" s="41">
        <f t="shared" si="9"/>
        <v>1604658.4500000002</v>
      </c>
    </row>
    <row r="30" spans="1:17" x14ac:dyDescent="0.25">
      <c r="A30" s="34" t="s">
        <v>20</v>
      </c>
      <c r="B30" s="36">
        <v>1000000</v>
      </c>
      <c r="C30" s="36">
        <v>-200000</v>
      </c>
      <c r="D30" s="36">
        <f t="shared" si="8"/>
        <v>800000</v>
      </c>
      <c r="E30" s="47"/>
      <c r="F30" s="43"/>
      <c r="G30" s="39"/>
      <c r="H30" s="39"/>
      <c r="I30" s="39"/>
      <c r="J30" s="39"/>
      <c r="K30" s="39"/>
      <c r="L30" s="39"/>
      <c r="M30" s="39">
        <v>514661.64</v>
      </c>
      <c r="N30" s="40"/>
      <c r="O30" s="39">
        <v>0</v>
      </c>
      <c r="P30" s="41">
        <f t="shared" si="9"/>
        <v>514661.64</v>
      </c>
    </row>
    <row r="31" spans="1:17" ht="18" x14ac:dyDescent="0.25">
      <c r="A31" s="34" t="s">
        <v>21</v>
      </c>
      <c r="B31" s="36">
        <v>20000000</v>
      </c>
      <c r="C31" s="36">
        <v>-2266846</v>
      </c>
      <c r="D31" s="36">
        <f t="shared" si="8"/>
        <v>17733154</v>
      </c>
      <c r="E31" s="47"/>
      <c r="F31" s="43"/>
      <c r="G31" s="39"/>
      <c r="H31" s="39">
        <v>30543.42</v>
      </c>
      <c r="I31" s="39">
        <v>1419</v>
      </c>
      <c r="J31" s="39">
        <v>5046.53</v>
      </c>
      <c r="K31" s="39">
        <v>5643</v>
      </c>
      <c r="L31" s="39">
        <v>3174200</v>
      </c>
      <c r="M31" s="39">
        <v>1543262.94</v>
      </c>
      <c r="N31" s="40"/>
      <c r="O31" s="39">
        <v>37158.89</v>
      </c>
      <c r="P31" s="41">
        <f t="shared" si="9"/>
        <v>4797273.78</v>
      </c>
    </row>
    <row r="32" spans="1:17" ht="24.75" customHeight="1" x14ac:dyDescent="0.25">
      <c r="A32" s="34" t="s">
        <v>22</v>
      </c>
      <c r="B32" s="36">
        <v>4710000</v>
      </c>
      <c r="C32" s="36">
        <v>250000</v>
      </c>
      <c r="D32" s="36">
        <f t="shared" si="8"/>
        <v>4960000</v>
      </c>
      <c r="E32" s="47"/>
      <c r="F32" s="43"/>
      <c r="G32" s="39"/>
      <c r="H32" s="39">
        <v>91775.22</v>
      </c>
      <c r="I32" s="39">
        <v>186058.47</v>
      </c>
      <c r="J32" s="39">
        <v>12774.62</v>
      </c>
      <c r="K32" s="39">
        <v>1209275.3500000001</v>
      </c>
      <c r="L32" s="39"/>
      <c r="M32" s="39">
        <v>37418.47</v>
      </c>
      <c r="N32" s="40"/>
      <c r="O32" s="39">
        <v>3208336.76</v>
      </c>
      <c r="P32" s="41">
        <f t="shared" si="9"/>
        <v>4745638.8899999997</v>
      </c>
    </row>
    <row r="33" spans="1:17" ht="18" x14ac:dyDescent="0.25">
      <c r="A33" s="34" t="s">
        <v>23</v>
      </c>
      <c r="B33" s="36">
        <v>466023000</v>
      </c>
      <c r="C33" s="36">
        <v>35400000</v>
      </c>
      <c r="D33" s="36">
        <f t="shared" si="8"/>
        <v>501423000</v>
      </c>
      <c r="E33" s="47">
        <v>26755505.379999999</v>
      </c>
      <c r="F33" s="43">
        <v>17271000</v>
      </c>
      <c r="G33" s="39">
        <v>33829360</v>
      </c>
      <c r="H33" s="39">
        <v>51251494</v>
      </c>
      <c r="I33" s="39">
        <v>34729967.520000003</v>
      </c>
      <c r="J33" s="39">
        <v>76836373.709999993</v>
      </c>
      <c r="K33" s="39">
        <v>55673555.329999998</v>
      </c>
      <c r="L33" s="39">
        <v>52097618</v>
      </c>
      <c r="M33" s="39">
        <v>41313296.520000003</v>
      </c>
      <c r="N33" s="40"/>
      <c r="O33" s="39">
        <v>45049266.799999997</v>
      </c>
      <c r="P33" s="41">
        <f t="shared" si="9"/>
        <v>434807437.25999999</v>
      </c>
    </row>
    <row r="34" spans="1:17" x14ac:dyDescent="0.25">
      <c r="A34" s="34" t="s">
        <v>24</v>
      </c>
      <c r="B34" s="36">
        <v>82000000</v>
      </c>
      <c r="C34" s="36">
        <v>84318268</v>
      </c>
      <c r="D34" s="36">
        <f t="shared" si="8"/>
        <v>166318268</v>
      </c>
      <c r="E34" s="47"/>
      <c r="F34" s="43">
        <v>4690.5</v>
      </c>
      <c r="G34" s="39">
        <v>11433379.310000001</v>
      </c>
      <c r="H34" s="39">
        <v>16558538.98</v>
      </c>
      <c r="I34" s="39">
        <v>11876187.68</v>
      </c>
      <c r="J34" s="39">
        <v>8220402.2999999998</v>
      </c>
      <c r="K34" s="39">
        <v>2324757.1</v>
      </c>
      <c r="L34" s="39">
        <v>1063985.83</v>
      </c>
      <c r="M34" s="39">
        <v>813505.42</v>
      </c>
      <c r="N34" s="40"/>
      <c r="O34" s="39">
        <v>6142676.8399999999</v>
      </c>
      <c r="P34" s="41">
        <f t="shared" si="9"/>
        <v>58438123.959999993</v>
      </c>
    </row>
    <row r="35" spans="1:17" ht="18" x14ac:dyDescent="0.25">
      <c r="A35" s="25" t="s">
        <v>28</v>
      </c>
      <c r="B35" s="26">
        <f>SUM(B36:B44)</f>
        <v>195209008</v>
      </c>
      <c r="C35" s="26">
        <f t="shared" ref="C35:N35" si="10">SUM(C36:C44)</f>
        <v>-142861437</v>
      </c>
      <c r="D35" s="26">
        <f>SUM(B35:C35)</f>
        <v>52347571</v>
      </c>
      <c r="E35" s="26">
        <f t="shared" si="10"/>
        <v>0</v>
      </c>
      <c r="F35" s="26">
        <f t="shared" si="10"/>
        <v>786148.6</v>
      </c>
      <c r="G35" s="26">
        <f t="shared" si="10"/>
        <v>0</v>
      </c>
      <c r="H35" s="26">
        <f>SUM(H36:H44)</f>
        <v>3549796.91</v>
      </c>
      <c r="I35" s="26">
        <f t="shared" si="10"/>
        <v>158906.57999999999</v>
      </c>
      <c r="J35" s="26">
        <f t="shared" si="10"/>
        <v>3560559.44</v>
      </c>
      <c r="K35" s="26">
        <f t="shared" si="10"/>
        <v>9499</v>
      </c>
      <c r="L35" s="26">
        <f t="shared" si="10"/>
        <v>20199872.989999998</v>
      </c>
      <c r="M35" s="26">
        <f t="shared" si="10"/>
        <v>0</v>
      </c>
      <c r="N35" s="26">
        <f t="shared" si="10"/>
        <v>0</v>
      </c>
      <c r="O35" s="26">
        <v>4136965.9</v>
      </c>
      <c r="P35" s="26">
        <f>F35+G35+H35+I35+J35+K35+L35+M35+O35</f>
        <v>32401749.419999994</v>
      </c>
    </row>
    <row r="36" spans="1:17" x14ac:dyDescent="0.25">
      <c r="A36" s="34" t="s">
        <v>29</v>
      </c>
      <c r="B36" s="36">
        <v>11000000</v>
      </c>
      <c r="C36" s="36">
        <v>-4750313</v>
      </c>
      <c r="D36" s="26">
        <f t="shared" ref="D36:D44" si="11">SUM(B36:C36)</f>
        <v>6249687</v>
      </c>
      <c r="E36" s="48"/>
      <c r="F36" s="50"/>
      <c r="G36" s="39"/>
      <c r="H36" s="39"/>
      <c r="I36" s="39"/>
      <c r="J36" s="39">
        <v>3560559.44</v>
      </c>
      <c r="K36" s="39">
        <v>9499</v>
      </c>
      <c r="L36" s="29"/>
      <c r="M36" s="39"/>
      <c r="N36" s="40"/>
      <c r="O36" s="39">
        <v>0</v>
      </c>
      <c r="P36" s="41">
        <f>SUM(E36+F36+G36+H36+I36+J36+K36+L36+M36+O36)</f>
        <v>3570058.44</v>
      </c>
    </row>
    <row r="37" spans="1:17" ht="18" x14ac:dyDescent="0.25">
      <c r="A37" s="34" t="s">
        <v>30</v>
      </c>
      <c r="B37" s="36"/>
      <c r="C37" s="36">
        <v>868749</v>
      </c>
      <c r="D37" s="26">
        <f t="shared" si="11"/>
        <v>868749</v>
      </c>
      <c r="E37" s="48"/>
      <c r="F37" s="50">
        <v>786148.6</v>
      </c>
      <c r="G37" s="29"/>
      <c r="H37" s="39"/>
      <c r="I37" s="39"/>
      <c r="J37" s="39"/>
      <c r="K37" s="39"/>
      <c r="L37" s="39"/>
      <c r="M37" s="29"/>
      <c r="N37" s="40"/>
      <c r="O37" s="39">
        <v>0</v>
      </c>
      <c r="P37" s="41">
        <f t="shared" ref="P37:P40" si="12">SUM(E37+F37+G37+H37+I37+J37+K37+L37+M37+O37)</f>
        <v>786148.6</v>
      </c>
    </row>
    <row r="38" spans="1:17" ht="18" x14ac:dyDescent="0.25">
      <c r="A38" s="34" t="s">
        <v>31</v>
      </c>
      <c r="B38" s="36">
        <v>1000000</v>
      </c>
      <c r="C38" s="36"/>
      <c r="D38" s="26">
        <f t="shared" si="11"/>
        <v>1000000</v>
      </c>
      <c r="E38" s="48"/>
      <c r="F38" s="50"/>
      <c r="G38" s="29"/>
      <c r="H38" s="39"/>
      <c r="I38" s="39"/>
      <c r="J38" s="39"/>
      <c r="K38" s="39"/>
      <c r="L38" s="29"/>
      <c r="M38" s="29"/>
      <c r="N38" s="40"/>
      <c r="O38" s="39">
        <v>0</v>
      </c>
      <c r="P38" s="41">
        <f t="shared" si="12"/>
        <v>0</v>
      </c>
      <c r="Q38" s="4"/>
    </row>
    <row r="39" spans="1:17" ht="18" x14ac:dyDescent="0.25">
      <c r="A39" s="34" t="s">
        <v>32</v>
      </c>
      <c r="B39" s="36">
        <v>170209008</v>
      </c>
      <c r="C39" s="36">
        <v>-140335350</v>
      </c>
      <c r="D39" s="26">
        <f t="shared" si="11"/>
        <v>29873658</v>
      </c>
      <c r="E39" s="48"/>
      <c r="F39" s="50"/>
      <c r="G39" s="29"/>
      <c r="H39" s="39"/>
      <c r="I39" s="29"/>
      <c r="J39" s="39"/>
      <c r="K39" s="39"/>
      <c r="L39" s="39">
        <v>19760875</v>
      </c>
      <c r="M39" s="39"/>
      <c r="N39" s="40"/>
      <c r="O39" s="39">
        <v>925120</v>
      </c>
      <c r="P39" s="41">
        <f t="shared" si="12"/>
        <v>20685995</v>
      </c>
    </row>
    <row r="40" spans="1:17" ht="18" x14ac:dyDescent="0.25">
      <c r="A40" s="34" t="s">
        <v>33</v>
      </c>
      <c r="B40" s="36">
        <v>10000000</v>
      </c>
      <c r="C40" s="36">
        <v>4240394</v>
      </c>
      <c r="D40" s="26">
        <f t="shared" si="11"/>
        <v>14240394</v>
      </c>
      <c r="E40" s="48"/>
      <c r="F40" s="50"/>
      <c r="G40" s="39"/>
      <c r="H40" s="39">
        <v>3434713.91</v>
      </c>
      <c r="I40" s="39">
        <v>158906.57999999999</v>
      </c>
      <c r="J40" s="39"/>
      <c r="K40" s="39"/>
      <c r="L40" s="39">
        <v>438997.99</v>
      </c>
      <c r="M40" s="39"/>
      <c r="N40" s="40"/>
      <c r="O40" s="39">
        <v>3211845.9</v>
      </c>
      <c r="P40" s="41">
        <f t="shared" si="12"/>
        <v>7244464.3800000008</v>
      </c>
    </row>
    <row r="41" spans="1:17" x14ac:dyDescent="0.25">
      <c r="A41" s="34" t="s">
        <v>52</v>
      </c>
      <c r="B41" s="36"/>
      <c r="C41" s="36"/>
      <c r="D41" s="26">
        <f t="shared" si="11"/>
        <v>0</v>
      </c>
      <c r="E41" s="48"/>
      <c r="F41" s="50"/>
      <c r="G41" s="29"/>
      <c r="H41" s="39"/>
      <c r="I41" s="39"/>
      <c r="J41" s="39"/>
      <c r="K41" s="39"/>
      <c r="L41" s="39"/>
      <c r="M41" s="29"/>
      <c r="N41" s="40"/>
      <c r="O41" s="39">
        <v>0</v>
      </c>
      <c r="P41" s="41">
        <f>SUM(E41+F41+G41+H41+I41+J41+K41+L41+M41)</f>
        <v>0</v>
      </c>
    </row>
    <row r="42" spans="1:17" x14ac:dyDescent="0.25">
      <c r="A42" s="34" t="s">
        <v>53</v>
      </c>
      <c r="B42" s="36"/>
      <c r="C42" s="36"/>
      <c r="D42" s="26">
        <f t="shared" si="11"/>
        <v>0</v>
      </c>
      <c r="E42" s="48"/>
      <c r="F42" s="50"/>
      <c r="G42" s="29"/>
      <c r="H42" s="39"/>
      <c r="I42" s="29"/>
      <c r="J42" s="39"/>
      <c r="K42" s="39"/>
      <c r="L42" s="29"/>
      <c r="M42" s="29"/>
      <c r="N42" s="40"/>
      <c r="O42" s="39">
        <v>0</v>
      </c>
      <c r="P42" s="41">
        <f>SUM(E42+F42+G42+H42+I42+J42+K42+L42+M42)</f>
        <v>0</v>
      </c>
    </row>
    <row r="43" spans="1:17" ht="20.25" customHeight="1" x14ac:dyDescent="0.25">
      <c r="A43" s="34" t="s">
        <v>34</v>
      </c>
      <c r="B43" s="36">
        <v>3000000</v>
      </c>
      <c r="C43" s="36">
        <v>-3000000</v>
      </c>
      <c r="D43" s="26">
        <f t="shared" si="11"/>
        <v>0</v>
      </c>
      <c r="E43" s="48"/>
      <c r="F43" s="50"/>
      <c r="G43" s="39"/>
      <c r="H43" s="39"/>
      <c r="I43" s="39"/>
      <c r="J43" s="39"/>
      <c r="K43" s="39"/>
      <c r="L43" s="29"/>
      <c r="M43" s="39"/>
      <c r="N43" s="40"/>
      <c r="O43" s="39">
        <v>0</v>
      </c>
      <c r="P43" s="41">
        <f>SUM(E43+F43+G43+H43+I43+J43+K43+L43+M43)</f>
        <v>0</v>
      </c>
    </row>
    <row r="44" spans="1:17" ht="33.75" customHeight="1" x14ac:dyDescent="0.25">
      <c r="A44" s="34" t="s">
        <v>54</v>
      </c>
      <c r="B44" s="36"/>
      <c r="C44" s="36">
        <v>115083</v>
      </c>
      <c r="D44" s="26">
        <f t="shared" si="11"/>
        <v>115083</v>
      </c>
      <c r="E44" s="48"/>
      <c r="F44" s="50"/>
      <c r="G44" s="29"/>
      <c r="H44" s="39">
        <v>115083</v>
      </c>
      <c r="I44" s="29"/>
      <c r="J44" s="39"/>
      <c r="K44" s="39"/>
      <c r="L44" s="29"/>
      <c r="M44" s="29"/>
      <c r="N44" s="40"/>
      <c r="O44" s="39">
        <v>0</v>
      </c>
      <c r="P44" s="41">
        <f>SUM(E44+F44+G44+H44+I44+J44+K44+L44+M44+O44)</f>
        <v>115083</v>
      </c>
    </row>
    <row r="45" spans="1:17" x14ac:dyDescent="0.25">
      <c r="A45" s="25" t="s">
        <v>55</v>
      </c>
      <c r="B45" s="26">
        <f>SUM(B46)</f>
        <v>10000000</v>
      </c>
      <c r="C45" s="26">
        <f>SUM(C46)</f>
        <v>-9074617</v>
      </c>
      <c r="D45" s="26">
        <f>SUM(B45:C45)</f>
        <v>925383</v>
      </c>
      <c r="E45" s="30">
        <v>0</v>
      </c>
      <c r="F45" s="50"/>
      <c r="G45" s="44">
        <f>SUM(G46:G49)</f>
        <v>0</v>
      </c>
      <c r="H45" s="44">
        <f>SUM(H46:H49)</f>
        <v>616953.21</v>
      </c>
      <c r="I45" s="29"/>
      <c r="J45" s="44">
        <f>SUM(J46)</f>
        <v>346651.09</v>
      </c>
      <c r="K45" s="39"/>
      <c r="L45" s="29"/>
      <c r="M45" s="29"/>
      <c r="N45" s="46">
        <f>SUM(N46:N49)</f>
        <v>0</v>
      </c>
      <c r="O45" s="44"/>
      <c r="P45" s="41">
        <f t="shared" ref="P45:P53" si="13">SUM(E45+F45+G45+H45+I45+J45+K45+L45+M45)</f>
        <v>963604.3</v>
      </c>
    </row>
    <row r="46" spans="1:17" ht="17.25" customHeight="1" x14ac:dyDescent="0.25">
      <c r="A46" s="34" t="s">
        <v>56</v>
      </c>
      <c r="B46" s="36">
        <v>10000000</v>
      </c>
      <c r="C46" s="36">
        <v>-9074617</v>
      </c>
      <c r="D46" s="26">
        <f t="shared" ref="D46:D49" si="14">SUM(B46:C46)</f>
        <v>925383</v>
      </c>
      <c r="E46" s="48"/>
      <c r="F46" s="50"/>
      <c r="G46" s="39"/>
      <c r="H46" s="29">
        <v>616953.21</v>
      </c>
      <c r="I46" s="29"/>
      <c r="J46" s="39">
        <v>346651.09</v>
      </c>
      <c r="K46" s="39"/>
      <c r="L46" s="29">
        <v>-38221.86</v>
      </c>
      <c r="M46" s="29"/>
      <c r="N46" s="40"/>
      <c r="O46" s="39"/>
      <c r="P46" s="41">
        <f t="shared" si="13"/>
        <v>925382.44000000006</v>
      </c>
    </row>
    <row r="47" spans="1:17" ht="17.25" customHeight="1" x14ac:dyDescent="0.25">
      <c r="A47" s="34" t="s">
        <v>57</v>
      </c>
      <c r="B47" s="36"/>
      <c r="C47" s="36"/>
      <c r="D47" s="26">
        <f t="shared" si="14"/>
        <v>0</v>
      </c>
      <c r="E47" s="48"/>
      <c r="F47" s="50"/>
      <c r="G47" s="29"/>
      <c r="H47" s="29"/>
      <c r="I47" s="29"/>
      <c r="J47" s="39"/>
      <c r="K47" s="39"/>
      <c r="L47" s="29"/>
      <c r="M47" s="29"/>
      <c r="N47" s="40"/>
      <c r="O47" s="39"/>
      <c r="P47" s="41">
        <f t="shared" si="13"/>
        <v>0</v>
      </c>
    </row>
    <row r="48" spans="1:17" ht="21" customHeight="1" x14ac:dyDescent="0.25">
      <c r="A48" s="34" t="s">
        <v>58</v>
      </c>
      <c r="B48" s="36"/>
      <c r="C48" s="36"/>
      <c r="D48" s="26">
        <f t="shared" si="14"/>
        <v>0</v>
      </c>
      <c r="E48" s="48"/>
      <c r="F48" s="50"/>
      <c r="G48" s="29"/>
      <c r="H48" s="29"/>
      <c r="I48" s="29"/>
      <c r="J48" s="39"/>
      <c r="K48" s="39"/>
      <c r="L48" s="29"/>
      <c r="M48" s="29"/>
      <c r="N48" s="40"/>
      <c r="O48" s="39"/>
      <c r="P48" s="41">
        <f t="shared" si="13"/>
        <v>0</v>
      </c>
    </row>
    <row r="49" spans="1:17" ht="32.25" customHeight="1" x14ac:dyDescent="0.25">
      <c r="A49" s="34" t="s">
        <v>59</v>
      </c>
      <c r="B49" s="36"/>
      <c r="C49" s="36"/>
      <c r="D49" s="26">
        <f t="shared" si="14"/>
        <v>0</v>
      </c>
      <c r="E49" s="48"/>
      <c r="F49" s="50"/>
      <c r="G49" s="29"/>
      <c r="H49" s="29"/>
      <c r="I49" s="29"/>
      <c r="J49" s="39"/>
      <c r="K49" s="39"/>
      <c r="L49" s="29"/>
      <c r="M49" s="29"/>
      <c r="N49" s="40"/>
      <c r="O49" s="39"/>
      <c r="P49" s="41">
        <f t="shared" si="13"/>
        <v>0</v>
      </c>
    </row>
    <row r="50" spans="1:17" x14ac:dyDescent="0.25">
      <c r="A50" s="52" t="s">
        <v>35</v>
      </c>
      <c r="B50" s="53">
        <f>SUM(B10+B16+B26+B35+B45)</f>
        <v>2264240745</v>
      </c>
      <c r="C50" s="53" t="e">
        <f>SUM(C10+C16+C26+C35+C45+#REF!)</f>
        <v>#REF!</v>
      </c>
      <c r="D50" s="53" t="e">
        <f>SUM(D10+D16+D26+D35+D45+#REF!)</f>
        <v>#REF!</v>
      </c>
      <c r="E50" s="54" t="e">
        <f>+E11+E12+E13+E14+E15+E17+E18+E19+E20+E21+E22+E23+E24+E25+E27+E28+E29+E30+E31+E32+E33+#REF!+E34+#REF!+#REF!+#REF!+#REF!+#REF!+#REF!+#REF!+#REF!+#REF!+#REF!+#REF!+#REF!+#REF!+#REF!+#REF!+E36+E37+E38+E39+E40+E41+E42+E43+E44+E46+E47+E48+E49+#REF!+#REF!+#REF!+#REF!+#REF!</f>
        <v>#REF!</v>
      </c>
      <c r="F50" s="55" t="e">
        <f>SUM(F10+F16+F26+#REF!+#REF!+F35+F45+#REF!+#REF!)</f>
        <v>#REF!</v>
      </c>
      <c r="G50" s="54" t="e">
        <f>SUM(G10+G16+G26+G35+G45+#REF!)</f>
        <v>#REF!</v>
      </c>
      <c r="H50" s="54" t="e">
        <f>SUM(H10+H16+H26+H35+H45+#REF!)</f>
        <v>#REF!</v>
      </c>
      <c r="I50" s="54" t="e">
        <f>SUM(I10+I16+I26+#REF!+I35)</f>
        <v>#REF!</v>
      </c>
      <c r="J50" s="54" t="e">
        <f>SUM(J10+J16+J26+#REF!+J35+J45)</f>
        <v>#REF!</v>
      </c>
      <c r="K50" s="54" t="e">
        <f>+K11+K12+K13+K14+K15+K17+K18+K19+K20+K21+K22+K23+K24+K25+K27+K28+K29+K30+K31+K32+K33+#REF!+K34+#REF!+#REF!+#REF!+#REF!+#REF!+#REF!+#REF!+#REF!+#REF!+#REF!+#REF!+#REF!+#REF!+#REF!+#REF!+K36+K37+K38+K39+K40+K41+K42+K43+K44+K46+K47+K48+K49+#REF!+#REF!+#REF!+#REF!+#REF!</f>
        <v>#REF!</v>
      </c>
      <c r="L50" s="54" t="e">
        <f>+L11+L12+L13+L14+L15+L17+L18+L19+L20+L21+L22+L23+L24+L25+L27+L28+L29+L30+L31+L32+L33+#REF!+L34+#REF!+#REF!+#REF!+#REF!+#REF!+#REF!+#REF!+#REF!+#REF!+#REF!+#REF!+#REF!+#REF!+#REF!+#REF!+L36+L37+L38+L39+L40+L41+L42+L43+L44+L46+L47+L48+L49+#REF!+#REF!+#REF!+#REF!+#REF!</f>
        <v>#REF!</v>
      </c>
      <c r="M50" s="54" t="e">
        <f>+M11+M12+M13+M14+M15+M17+M18+M19+M20+M21+M22+M23+M24+M25+M27+M28+M29+M30+M31+M32+M33+#REF!+M34+#REF!+#REF!+#REF!+#REF!+#REF!+#REF!+#REF!+#REF!+#REF!+#REF!+#REF!+#REF!+#REF!+#REF!+#REF!+M36+M37+M38+M39+M40+M41+M42+M43+M44+M46+M47+M48+M49+#REF!+#REF!+#REF!+#REF!+#REF!</f>
        <v>#REF!</v>
      </c>
      <c r="N50" s="56" t="e">
        <f>+N11+N12+N13+N14+N15+N17+N18+N19+N20+N21+N22+N23+N24+N25+N27+N28+N29+N30+N31+N32+N33+#REF!+N34+#REF!+#REF!+#REF!+#REF!+#REF!+#REF!+#REF!+#REF!+#REF!+#REF!+#REF!+#REF!+#REF!+#REF!+#REF!+N36+N37+N38+N39+N40+N41+N42+N43+N44+N46+N47+N48+N49+#REF!+#REF!+#REF!+#REF!+#REF!</f>
        <v>#REF!</v>
      </c>
      <c r="O50" s="54"/>
      <c r="P50" s="57" t="e">
        <f t="shared" si="13"/>
        <v>#REF!</v>
      </c>
    </row>
    <row r="51" spans="1:17" x14ac:dyDescent="0.25">
      <c r="A51" s="52" t="s">
        <v>76</v>
      </c>
      <c r="B51" s="53"/>
      <c r="C51" s="53"/>
      <c r="D51" s="53"/>
      <c r="E51" s="44" t="e">
        <f>SUM(#REF!)</f>
        <v>#REF!</v>
      </c>
      <c r="F51" s="49" t="e">
        <f>SUM(#REF!)</f>
        <v>#REF!</v>
      </c>
      <c r="G51" s="44" t="e">
        <f>SUM(#REF!)</f>
        <v>#REF!</v>
      </c>
      <c r="H51" s="44" t="e">
        <f>SUM(#REF!)</f>
        <v>#REF!</v>
      </c>
      <c r="I51" s="62"/>
      <c r="J51" s="63"/>
      <c r="K51" s="63"/>
      <c r="L51" s="64"/>
      <c r="M51" s="64"/>
      <c r="N51" s="56"/>
      <c r="O51" s="54"/>
      <c r="P51" s="41" t="e">
        <f t="shared" si="13"/>
        <v>#REF!</v>
      </c>
    </row>
    <row r="52" spans="1:17" ht="8.25" customHeight="1" x14ac:dyDescent="0.25">
      <c r="A52" s="29"/>
      <c r="B52" s="39"/>
      <c r="C52" s="39"/>
      <c r="D52" s="39"/>
      <c r="E52" s="29"/>
      <c r="F52" s="50"/>
      <c r="G52" s="29"/>
      <c r="H52" s="29"/>
      <c r="I52" s="29"/>
      <c r="J52" s="39"/>
      <c r="K52" s="39"/>
      <c r="L52" s="29"/>
      <c r="M52" s="29"/>
      <c r="N52" s="40"/>
      <c r="O52" s="39"/>
      <c r="P52" s="41">
        <f t="shared" si="13"/>
        <v>0</v>
      </c>
    </row>
    <row r="53" spans="1:17" ht="18" x14ac:dyDescent="0.25">
      <c r="A53" s="65" t="s">
        <v>77</v>
      </c>
      <c r="B53" s="66" t="e">
        <f>SUM(B50+#REF!)</f>
        <v>#REF!</v>
      </c>
      <c r="C53" s="66" t="e">
        <f>SUM(C50+#REF!)</f>
        <v>#REF!</v>
      </c>
      <c r="D53" s="66" t="e">
        <f>SUM(D50+#REF!)</f>
        <v>#REF!</v>
      </c>
      <c r="E53" s="67" t="e">
        <f>SUM(E50+E51)</f>
        <v>#REF!</v>
      </c>
      <c r="F53" s="68" t="e">
        <f>SUM(F10+F16+F26+#REF!+#REF!+F35+F45+#REF!+#REF!+F51)</f>
        <v>#REF!</v>
      </c>
      <c r="G53" s="67" t="e">
        <f>SUM(G50+G51)</f>
        <v>#REF!</v>
      </c>
      <c r="H53" s="67" t="e">
        <f>SUM(H50+H51)</f>
        <v>#REF!</v>
      </c>
      <c r="I53" s="67" t="e">
        <f t="shared" ref="I53:N53" si="15">SUM(I50)</f>
        <v>#REF!</v>
      </c>
      <c r="J53" s="67" t="e">
        <f t="shared" si="15"/>
        <v>#REF!</v>
      </c>
      <c r="K53" s="67" t="e">
        <f t="shared" si="15"/>
        <v>#REF!</v>
      </c>
      <c r="L53" s="67" t="e">
        <f t="shared" si="15"/>
        <v>#REF!</v>
      </c>
      <c r="M53" s="67" t="e">
        <f t="shared" si="15"/>
        <v>#REF!</v>
      </c>
      <c r="N53" s="69" t="e">
        <f t="shared" si="15"/>
        <v>#REF!</v>
      </c>
      <c r="O53" s="67"/>
      <c r="P53" s="57" t="e">
        <f t="shared" si="13"/>
        <v>#REF!</v>
      </c>
      <c r="Q53" s="4"/>
    </row>
    <row r="54" spans="1:17" x14ac:dyDescent="0.25">
      <c r="A54" s="29" t="s">
        <v>93</v>
      </c>
      <c r="B54" s="29"/>
      <c r="C54" s="39"/>
      <c r="D54" s="39"/>
      <c r="E54" s="29"/>
      <c r="F54" s="50"/>
      <c r="G54" s="29"/>
      <c r="H54" s="29"/>
      <c r="I54" s="29"/>
      <c r="J54" s="39"/>
      <c r="K54" s="39"/>
      <c r="L54" s="29"/>
      <c r="M54" s="29"/>
      <c r="N54" s="40"/>
      <c r="O54" s="39"/>
      <c r="P54" s="29"/>
    </row>
    <row r="55" spans="1:17" x14ac:dyDescent="0.25">
      <c r="A55" s="6" t="s">
        <v>104</v>
      </c>
      <c r="B55" s="6"/>
      <c r="C55" s="9"/>
      <c r="D55" s="9"/>
      <c r="E55" s="8"/>
      <c r="F55" s="7"/>
      <c r="H55" s="7"/>
      <c r="I55" s="7"/>
      <c r="J55" s="11"/>
      <c r="K55" s="11"/>
      <c r="L55" s="5"/>
      <c r="M55" s="1"/>
      <c r="N55" s="11"/>
      <c r="O55" s="11"/>
    </row>
    <row r="56" spans="1:17" x14ac:dyDescent="0.25">
      <c r="A56" s="6" t="s">
        <v>105</v>
      </c>
      <c r="B56" s="6"/>
      <c r="C56" s="9"/>
      <c r="D56" s="9"/>
      <c r="E56" s="7"/>
      <c r="F56" s="7"/>
      <c r="H56" s="7"/>
      <c r="I56" s="7"/>
      <c r="J56" s="11"/>
      <c r="K56" s="11"/>
      <c r="L56" s="5"/>
      <c r="M56" s="1"/>
      <c r="N56" s="11"/>
      <c r="O56" s="11"/>
    </row>
    <row r="57" spans="1:17" x14ac:dyDescent="0.25">
      <c r="A57" s="9" t="s">
        <v>91</v>
      </c>
      <c r="B57" s="9"/>
      <c r="G57" s="12"/>
      <c r="H57" s="9" t="s">
        <v>92</v>
      </c>
      <c r="J57" s="6"/>
    </row>
    <row r="58" spans="1:17" x14ac:dyDescent="0.25">
      <c r="A58" s="9" t="s">
        <v>95</v>
      </c>
      <c r="B58" s="9"/>
      <c r="G58" s="12"/>
      <c r="H58" s="9" t="s">
        <v>97</v>
      </c>
      <c r="J58" s="15"/>
    </row>
    <row r="59" spans="1:17" x14ac:dyDescent="0.25">
      <c r="A59" s="6" t="s">
        <v>94</v>
      </c>
      <c r="B59" s="6"/>
      <c r="G59" s="12"/>
      <c r="H59" s="6" t="s">
        <v>98</v>
      </c>
      <c r="J59" s="6"/>
    </row>
    <row r="60" spans="1:17" ht="15" hidden="1" customHeight="1" x14ac:dyDescent="0.25">
      <c r="G60" s="2"/>
      <c r="J60"/>
    </row>
    <row r="61" spans="1:17" ht="15" customHeight="1" x14ac:dyDescent="0.25">
      <c r="G61" s="2"/>
      <c r="J61"/>
    </row>
    <row r="62" spans="1:17" x14ac:dyDescent="0.25">
      <c r="A62" s="6" t="s">
        <v>99</v>
      </c>
      <c r="B62" s="6"/>
      <c r="H62" s="16"/>
      <c r="I62" s="16"/>
      <c r="J62" s="14"/>
    </row>
    <row r="63" spans="1:17" x14ac:dyDescent="0.25">
      <c r="F63" s="10"/>
      <c r="J63" s="13"/>
    </row>
  </sheetData>
  <mergeCells count="6">
    <mergeCell ref="A7:G7"/>
    <mergeCell ref="A1:N1"/>
    <mergeCell ref="A2:N2"/>
    <mergeCell ref="A3:N3"/>
    <mergeCell ref="A5:N5"/>
    <mergeCell ref="A6:N6"/>
  </mergeCells>
  <pageMargins left="3.937007874015748E-2" right="7.874015748031496E-2" top="0.31496062992125984" bottom="0.19685039370078741" header="0.19685039370078741" footer="0.15748031496062992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AB96"/>
  <sheetViews>
    <sheetView showGridLines="0" tabSelected="1" showWhiteSpace="0" view="pageLayout" zoomScale="112" zoomScalePageLayoutView="112" workbookViewId="0">
      <selection activeCell="F12" sqref="F12"/>
    </sheetView>
  </sheetViews>
  <sheetFormatPr baseColWidth="10" defaultRowHeight="15" x14ac:dyDescent="0.25"/>
  <cols>
    <col min="1" max="1" width="34.85546875" customWidth="1"/>
    <col min="2" max="2" width="14.140625" customWidth="1"/>
    <col min="3" max="3" width="13.42578125" style="10" bestFit="1" customWidth="1"/>
    <col min="4" max="4" width="14.5703125" style="10" bestFit="1" customWidth="1"/>
    <col min="5" max="6" width="12.7109375" customWidth="1"/>
    <col min="7" max="7" width="12.85546875" customWidth="1"/>
    <col min="8" max="8" width="13" customWidth="1"/>
    <col min="9" max="9" width="12.85546875" customWidth="1"/>
    <col min="10" max="11" width="12.85546875" style="2" customWidth="1"/>
    <col min="12" max="12" width="12.7109375" bestFit="1" customWidth="1"/>
    <col min="13" max="13" width="12.85546875" bestFit="1" customWidth="1"/>
    <col min="14" max="14" width="12.85546875" style="2" bestFit="1" customWidth="1"/>
    <col min="15" max="16" width="12.85546875" style="2" customWidth="1"/>
    <col min="17" max="17" width="14.7109375" style="6" customWidth="1"/>
    <col min="18" max="18" width="16.7109375" customWidth="1"/>
    <col min="19" max="20" width="6" customWidth="1"/>
    <col min="21" max="26" width="6" bestFit="1" customWidth="1"/>
    <col min="27" max="28" width="7" bestFit="1" customWidth="1"/>
  </cols>
  <sheetData>
    <row r="1" spans="1:28" ht="18.75" x14ac:dyDescent="0.25">
      <c r="A1" s="76" t="s">
        <v>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0"/>
      <c r="O1" s="70"/>
      <c r="P1" s="70"/>
    </row>
    <row r="2" spans="1:28" ht="15.75" x14ac:dyDescent="0.25">
      <c r="A2" s="77" t="s">
        <v>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1"/>
      <c r="O2" s="71"/>
      <c r="P2" s="71"/>
    </row>
    <row r="3" spans="1:28" x14ac:dyDescent="0.25">
      <c r="A3" s="78" t="s">
        <v>103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2"/>
      <c r="O3" s="72"/>
      <c r="P3" s="72"/>
    </row>
    <row r="5" spans="1:28" ht="15" customHeight="1" x14ac:dyDescent="0.25">
      <c r="A5" s="78" t="s">
        <v>102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2"/>
      <c r="O5" s="72"/>
      <c r="P5" s="72"/>
    </row>
    <row r="6" spans="1:28" x14ac:dyDescent="0.25">
      <c r="A6" s="79" t="s">
        <v>36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3"/>
      <c r="O6" s="73"/>
      <c r="P6" s="73"/>
    </row>
    <row r="7" spans="1:28" ht="15" hidden="1" customHeight="1" x14ac:dyDescent="0.25">
      <c r="A7" s="75"/>
      <c r="B7" s="75"/>
      <c r="C7" s="75"/>
      <c r="D7" s="75"/>
      <c r="E7" s="75"/>
      <c r="F7" s="75"/>
      <c r="G7" s="75"/>
    </row>
    <row r="8" spans="1:28" ht="18" x14ac:dyDescent="0.25">
      <c r="A8" s="17" t="s">
        <v>0</v>
      </c>
      <c r="B8" s="18" t="s">
        <v>100</v>
      </c>
      <c r="C8" s="19" t="s">
        <v>101</v>
      </c>
      <c r="D8" s="20" t="s">
        <v>106</v>
      </c>
      <c r="E8" s="21" t="s">
        <v>78</v>
      </c>
      <c r="F8" s="22" t="s">
        <v>79</v>
      </c>
      <c r="G8" s="22" t="s">
        <v>80</v>
      </c>
      <c r="H8" s="22" t="s">
        <v>81</v>
      </c>
      <c r="I8" s="22" t="s">
        <v>82</v>
      </c>
      <c r="J8" s="23" t="s">
        <v>83</v>
      </c>
      <c r="K8" s="23" t="s">
        <v>84</v>
      </c>
      <c r="L8" s="22" t="s">
        <v>85</v>
      </c>
      <c r="M8" s="22" t="s">
        <v>86</v>
      </c>
      <c r="N8" s="23" t="s">
        <v>107</v>
      </c>
      <c r="O8" s="23" t="s">
        <v>108</v>
      </c>
      <c r="P8" s="23" t="s">
        <v>87</v>
      </c>
      <c r="Q8" s="24" t="s">
        <v>88</v>
      </c>
      <c r="AA8" s="4"/>
      <c r="AB8" s="4"/>
    </row>
    <row r="9" spans="1:28" x14ac:dyDescent="0.25">
      <c r="A9" s="25" t="s">
        <v>1</v>
      </c>
      <c r="B9" s="25"/>
      <c r="C9" s="26"/>
      <c r="D9" s="26"/>
      <c r="E9" s="26"/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9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x14ac:dyDescent="0.25">
      <c r="A10" s="25" t="s">
        <v>2</v>
      </c>
      <c r="B10" s="26">
        <f>SUM(B11:B15)</f>
        <v>1057904430</v>
      </c>
      <c r="C10" s="26">
        <f t="shared" ref="C10:N10" si="0">SUM(C11:C15)</f>
        <v>122960000</v>
      </c>
      <c r="D10" s="26">
        <f t="shared" si="0"/>
        <v>1180864430</v>
      </c>
      <c r="E10" s="26">
        <f t="shared" si="0"/>
        <v>76537168.319999993</v>
      </c>
      <c r="F10" s="26">
        <f t="shared" si="0"/>
        <v>76617711.140000001</v>
      </c>
      <c r="G10" s="26">
        <f t="shared" si="0"/>
        <v>77113707.650000006</v>
      </c>
      <c r="H10" s="26">
        <f t="shared" si="0"/>
        <v>140866491.42000002</v>
      </c>
      <c r="I10" s="26">
        <f t="shared" si="0"/>
        <v>76033532.859999999</v>
      </c>
      <c r="J10" s="26">
        <f t="shared" si="0"/>
        <v>76638287.079999998</v>
      </c>
      <c r="K10" s="26">
        <f t="shared" si="0"/>
        <v>113960058.31</v>
      </c>
      <c r="L10" s="26">
        <f t="shared" si="0"/>
        <v>83507362.810000002</v>
      </c>
      <c r="M10" s="26">
        <f t="shared" si="0"/>
        <v>76178841.390000001</v>
      </c>
      <c r="N10" s="26">
        <f t="shared" si="0"/>
        <v>140993781.77000001</v>
      </c>
      <c r="O10" s="26">
        <f>SUM(O11:O15)</f>
        <v>142898940.84999999</v>
      </c>
      <c r="P10" s="26">
        <f>SUM(P11:P15)</f>
        <v>105721430.48</v>
      </c>
      <c r="Q10" s="33">
        <f>SUM(E10+F10+G10+H10+I10+J10+K10+L10+M10+N10+O10+P10)</f>
        <v>1187067314.0799999</v>
      </c>
      <c r="R10" s="4"/>
      <c r="S10" s="3"/>
    </row>
    <row r="11" spans="1:28" x14ac:dyDescent="0.25">
      <c r="A11" s="34" t="s">
        <v>3</v>
      </c>
      <c r="B11" s="35">
        <v>847459770</v>
      </c>
      <c r="C11" s="35">
        <v>57590000</v>
      </c>
      <c r="D11" s="36">
        <f>SUM(B11:C11)</f>
        <v>905049770</v>
      </c>
      <c r="E11" s="37">
        <v>64909576.25</v>
      </c>
      <c r="F11" s="38">
        <v>64936543.5</v>
      </c>
      <c r="G11" s="39">
        <v>65384476.649999999</v>
      </c>
      <c r="H11" s="39">
        <v>74883861.159999996</v>
      </c>
      <c r="I11" s="39">
        <v>64368599.32</v>
      </c>
      <c r="J11" s="39">
        <v>64889268.780000001</v>
      </c>
      <c r="K11" s="39">
        <v>102415177.76000001</v>
      </c>
      <c r="L11" s="39">
        <v>71822622.480000004</v>
      </c>
      <c r="M11" s="39">
        <v>64569513.490000002</v>
      </c>
      <c r="N11" s="39">
        <v>64569793.240000002</v>
      </c>
      <c r="O11" s="39">
        <v>131199653.39</v>
      </c>
      <c r="P11" s="39">
        <v>93948746.150000006</v>
      </c>
      <c r="Q11" s="41">
        <f>SUM(E11+F11+G11+H11+I11+J11+K11+L11+M11+N11+O11+P11)</f>
        <v>927897832.16999996</v>
      </c>
    </row>
    <row r="12" spans="1:28" x14ac:dyDescent="0.25">
      <c r="A12" s="34" t="s">
        <v>4</v>
      </c>
      <c r="B12" s="36">
        <v>89740000</v>
      </c>
      <c r="C12" s="36">
        <v>65000000</v>
      </c>
      <c r="D12" s="36">
        <f t="shared" ref="D12:D15" si="1">SUM(B12:C12)</f>
        <v>154740000</v>
      </c>
      <c r="E12" s="42">
        <v>1667100</v>
      </c>
      <c r="F12" s="43">
        <v>1644100</v>
      </c>
      <c r="G12" s="39">
        <v>1660100</v>
      </c>
      <c r="H12" s="39">
        <v>55989888.68</v>
      </c>
      <c r="I12" s="39">
        <v>1752146.25</v>
      </c>
      <c r="J12" s="39">
        <v>1756100</v>
      </c>
      <c r="K12" s="39">
        <v>1666100</v>
      </c>
      <c r="L12" s="39">
        <v>1661100</v>
      </c>
      <c r="M12" s="39">
        <v>1666100</v>
      </c>
      <c r="N12" s="39">
        <v>66481329.009999998</v>
      </c>
      <c r="O12" s="39">
        <v>1666100</v>
      </c>
      <c r="P12" s="39">
        <v>1666100</v>
      </c>
      <c r="Q12" s="41">
        <f t="shared" ref="Q12:Q15" si="2">SUM(E12+F12+G12+H12+I12+J12+K12+L12+M12+N12+O12+P12)</f>
        <v>139276263.94</v>
      </c>
    </row>
    <row r="13" spans="1:28" x14ac:dyDescent="0.25">
      <c r="A13" s="34" t="s">
        <v>37</v>
      </c>
      <c r="B13" s="36">
        <v>438000</v>
      </c>
      <c r="C13" s="36"/>
      <c r="D13" s="36">
        <f t="shared" si="1"/>
        <v>438000</v>
      </c>
      <c r="E13" s="42"/>
      <c r="F13" s="43">
        <v>73204.740000000005</v>
      </c>
      <c r="G13" s="39">
        <v>36750</v>
      </c>
      <c r="H13" s="39">
        <v>36750</v>
      </c>
      <c r="I13" s="39">
        <v>36750</v>
      </c>
      <c r="J13" s="39">
        <v>36750</v>
      </c>
      <c r="K13" s="39"/>
      <c r="L13" s="39">
        <v>73500</v>
      </c>
      <c r="M13" s="39">
        <v>36750</v>
      </c>
      <c r="N13" s="39">
        <v>36750</v>
      </c>
      <c r="O13" s="39">
        <v>36750</v>
      </c>
      <c r="P13" s="39">
        <v>36750</v>
      </c>
      <c r="Q13" s="41">
        <f t="shared" si="2"/>
        <v>440704.74</v>
      </c>
    </row>
    <row r="14" spans="1:28" x14ac:dyDescent="0.25">
      <c r="A14" s="34" t="s">
        <v>5</v>
      </c>
      <c r="B14" s="36"/>
      <c r="C14" s="36"/>
      <c r="D14" s="36">
        <f t="shared" si="1"/>
        <v>0</v>
      </c>
      <c r="E14" s="42"/>
      <c r="F14" s="43"/>
      <c r="G14" s="39"/>
      <c r="H14" s="39"/>
      <c r="I14" s="39"/>
      <c r="J14" s="39"/>
      <c r="K14" s="39"/>
      <c r="L14" s="39"/>
      <c r="M14" s="39"/>
      <c r="N14" s="39">
        <v>0</v>
      </c>
      <c r="O14" s="39"/>
      <c r="P14" s="39"/>
      <c r="Q14" s="41">
        <f t="shared" si="2"/>
        <v>0</v>
      </c>
    </row>
    <row r="15" spans="1:28" ht="18" x14ac:dyDescent="0.25">
      <c r="A15" s="34" t="s">
        <v>6</v>
      </c>
      <c r="B15" s="36">
        <v>120266660</v>
      </c>
      <c r="C15" s="36">
        <v>370000</v>
      </c>
      <c r="D15" s="36">
        <f t="shared" si="1"/>
        <v>120636660</v>
      </c>
      <c r="E15" s="42">
        <v>9960492.0700000003</v>
      </c>
      <c r="F15" s="43">
        <v>9963862.9000000004</v>
      </c>
      <c r="G15" s="39">
        <v>10032381</v>
      </c>
      <c r="H15" s="39">
        <v>9955991.5800000001</v>
      </c>
      <c r="I15" s="39">
        <v>9876037.2899999991</v>
      </c>
      <c r="J15" s="39">
        <v>9956168.3000000007</v>
      </c>
      <c r="K15" s="39">
        <v>9878780.5500000007</v>
      </c>
      <c r="L15" s="39">
        <v>9950140.3300000001</v>
      </c>
      <c r="M15" s="39">
        <v>9906477.9000000004</v>
      </c>
      <c r="N15" s="39">
        <v>9905909.5199999996</v>
      </c>
      <c r="O15" s="39">
        <v>9996437.4600000009</v>
      </c>
      <c r="P15" s="39">
        <v>10069834.33</v>
      </c>
      <c r="Q15" s="41">
        <f t="shared" si="2"/>
        <v>119452513.23</v>
      </c>
      <c r="R15" s="4"/>
    </row>
    <row r="16" spans="1:28" x14ac:dyDescent="0.25">
      <c r="A16" s="25" t="s">
        <v>7</v>
      </c>
      <c r="B16" s="26">
        <f>SUM(B17:B25)</f>
        <v>410794307</v>
      </c>
      <c r="C16" s="26">
        <f>SUM(C17:C25)</f>
        <v>2520388</v>
      </c>
      <c r="D16" s="26">
        <f t="shared" ref="D16:N16" si="3">SUM(D17:D25)</f>
        <v>413314695</v>
      </c>
      <c r="E16" s="26">
        <f t="shared" si="3"/>
        <v>2832971.2</v>
      </c>
      <c r="F16" s="26">
        <f t="shared" si="3"/>
        <v>28230970.68</v>
      </c>
      <c r="G16" s="26">
        <f t="shared" si="3"/>
        <v>10561564.52</v>
      </c>
      <c r="H16" s="26">
        <f t="shared" si="3"/>
        <v>18578826.199999999</v>
      </c>
      <c r="I16" s="26">
        <f t="shared" si="3"/>
        <v>29575516.209999997</v>
      </c>
      <c r="J16" s="26">
        <f t="shared" si="3"/>
        <v>28744547.529999997</v>
      </c>
      <c r="K16" s="26">
        <f t="shared" si="3"/>
        <v>43378626.460000001</v>
      </c>
      <c r="L16" s="26">
        <f t="shared" si="3"/>
        <v>18714959.25</v>
      </c>
      <c r="M16" s="26">
        <f t="shared" si="3"/>
        <v>18611389.670000002</v>
      </c>
      <c r="N16" s="26">
        <f t="shared" si="3"/>
        <v>96540938.539999992</v>
      </c>
      <c r="O16" s="26">
        <f>SUM(O17:O25)</f>
        <v>65303165.750000007</v>
      </c>
      <c r="P16" s="26">
        <f>SUM(P17:P25)</f>
        <v>60313973.089999996</v>
      </c>
      <c r="Q16" s="33">
        <f>SUM(E16+F16+G16+H16+I16+J16+K16+L16+M16+N16+O16+P16)</f>
        <v>421387449.09999996</v>
      </c>
      <c r="R16" s="2"/>
    </row>
    <row r="17" spans="1:18" ht="23.25" customHeight="1" x14ac:dyDescent="0.25">
      <c r="A17" s="34" t="s">
        <v>8</v>
      </c>
      <c r="B17" s="36">
        <v>43800000</v>
      </c>
      <c r="C17" s="36"/>
      <c r="D17" s="36">
        <f>SUM(B17:C17)</f>
        <v>43800000</v>
      </c>
      <c r="E17" s="39">
        <v>2832971.2</v>
      </c>
      <c r="F17" s="43">
        <v>2781062.72</v>
      </c>
      <c r="G17" s="39">
        <v>2679618.04</v>
      </c>
      <c r="H17" s="39">
        <v>2769937.9</v>
      </c>
      <c r="I17" s="39">
        <v>2536262.94</v>
      </c>
      <c r="J17" s="39">
        <v>3879998.31</v>
      </c>
      <c r="K17" s="39">
        <v>5327560.0999999996</v>
      </c>
      <c r="L17" s="39">
        <v>3322065.59</v>
      </c>
      <c r="M17" s="39">
        <v>2213858.69</v>
      </c>
      <c r="N17" s="39">
        <v>4535750.3600000003</v>
      </c>
      <c r="O17" s="39">
        <v>2898588.71</v>
      </c>
      <c r="P17" s="39">
        <v>3560317.12</v>
      </c>
      <c r="Q17" s="41">
        <f>SUM(E17+F17+G17+H17+I17+J17+K17+L17+M17+N17+O17+P17)</f>
        <v>39337991.68</v>
      </c>
      <c r="R17" s="4"/>
    </row>
    <row r="18" spans="1:18" ht="30.75" customHeight="1" x14ac:dyDescent="0.25">
      <c r="A18" s="34" t="s">
        <v>9</v>
      </c>
      <c r="B18" s="36">
        <v>13387007</v>
      </c>
      <c r="C18" s="36">
        <v>-4019621</v>
      </c>
      <c r="D18" s="36">
        <f t="shared" ref="D18:D25" si="4">SUM(B18:C18)</f>
        <v>9367386</v>
      </c>
      <c r="E18" s="47"/>
      <c r="F18" s="43">
        <v>1320238.29</v>
      </c>
      <c r="G18" s="39">
        <v>679184.64</v>
      </c>
      <c r="H18" s="39">
        <v>3876006.65</v>
      </c>
      <c r="I18" s="39"/>
      <c r="J18" s="39"/>
      <c r="K18" s="39"/>
      <c r="L18" s="39">
        <v>436171.9</v>
      </c>
      <c r="M18" s="39">
        <v>70800</v>
      </c>
      <c r="N18" s="39">
        <v>519941.04</v>
      </c>
      <c r="O18" s="39">
        <v>122537.81</v>
      </c>
      <c r="P18" s="39">
        <v>1895086.66</v>
      </c>
      <c r="Q18" s="41">
        <f t="shared" ref="Q18:Q25" si="5">SUM(E18+F18+G18+H18+I18+J18+K18+L18+M18+N18+O18+P18)</f>
        <v>8919966.9900000002</v>
      </c>
    </row>
    <row r="19" spans="1:18" x14ac:dyDescent="0.25">
      <c r="A19" s="34" t="s">
        <v>10</v>
      </c>
      <c r="B19" s="36">
        <v>7000000</v>
      </c>
      <c r="C19" s="36">
        <v>3000000</v>
      </c>
      <c r="D19" s="36">
        <f t="shared" si="4"/>
        <v>10000000</v>
      </c>
      <c r="E19" s="47"/>
      <c r="F19" s="43">
        <v>611900</v>
      </c>
      <c r="G19" s="39">
        <v>581000</v>
      </c>
      <c r="H19" s="39">
        <v>791154</v>
      </c>
      <c r="I19" s="39">
        <v>677350</v>
      </c>
      <c r="J19" s="39">
        <v>770450</v>
      </c>
      <c r="K19" s="39">
        <v>723650</v>
      </c>
      <c r="L19" s="39">
        <v>642750</v>
      </c>
      <c r="M19" s="39">
        <v>738200</v>
      </c>
      <c r="N19" s="39">
        <v>737850</v>
      </c>
      <c r="O19" s="39">
        <v>1379800</v>
      </c>
      <c r="P19" s="39">
        <v>4790950</v>
      </c>
      <c r="Q19" s="41">
        <f t="shared" si="5"/>
        <v>12445054</v>
      </c>
    </row>
    <row r="20" spans="1:18" ht="24.75" customHeight="1" x14ac:dyDescent="0.25">
      <c r="A20" s="34" t="s">
        <v>11</v>
      </c>
      <c r="B20" s="36">
        <v>1100000</v>
      </c>
      <c r="C20" s="36">
        <v>-680000</v>
      </c>
      <c r="D20" s="36">
        <f t="shared" si="4"/>
        <v>420000</v>
      </c>
      <c r="E20" s="47"/>
      <c r="F20" s="43"/>
      <c r="G20" s="39"/>
      <c r="H20" s="39">
        <v>230865</v>
      </c>
      <c r="I20" s="39">
        <v>10499.98</v>
      </c>
      <c r="J20" s="39">
        <v>4000</v>
      </c>
      <c r="K20" s="39">
        <v>12000</v>
      </c>
      <c r="L20" s="39"/>
      <c r="M20" s="39">
        <v>9600</v>
      </c>
      <c r="N20" s="39">
        <v>8700</v>
      </c>
      <c r="O20" s="39">
        <v>3920</v>
      </c>
      <c r="P20" s="39"/>
      <c r="Q20" s="41">
        <f t="shared" si="5"/>
        <v>279584.98</v>
      </c>
    </row>
    <row r="21" spans="1:18" ht="23.25" customHeight="1" x14ac:dyDescent="0.25">
      <c r="A21" s="34" t="s">
        <v>12</v>
      </c>
      <c r="B21" s="36">
        <v>17000000</v>
      </c>
      <c r="C21" s="36">
        <v>1500000</v>
      </c>
      <c r="D21" s="36">
        <f t="shared" si="4"/>
        <v>18500000</v>
      </c>
      <c r="E21" s="47"/>
      <c r="F21" s="43"/>
      <c r="G21" s="39">
        <v>2000000</v>
      </c>
      <c r="H21" s="39">
        <v>1374368.82</v>
      </c>
      <c r="I21" s="39">
        <v>590983.32999999996</v>
      </c>
      <c r="J21" s="39">
        <v>965981.44</v>
      </c>
      <c r="K21" s="39">
        <v>715982.7</v>
      </c>
      <c r="L21" s="39">
        <v>3968024.49</v>
      </c>
      <c r="M21" s="39">
        <v>295393.33</v>
      </c>
      <c r="N21" s="39">
        <v>3112296.39</v>
      </c>
      <c r="O21" s="39">
        <v>1005109.88</v>
      </c>
      <c r="P21" s="39">
        <v>1183183.68</v>
      </c>
      <c r="Q21" s="41">
        <f t="shared" si="5"/>
        <v>15211324.060000002</v>
      </c>
    </row>
    <row r="22" spans="1:18" ht="22.5" customHeight="1" x14ac:dyDescent="0.25">
      <c r="A22" s="34" t="s">
        <v>13</v>
      </c>
      <c r="B22" s="36">
        <v>103600000</v>
      </c>
      <c r="C22" s="36">
        <v>40176796</v>
      </c>
      <c r="D22" s="36">
        <f t="shared" si="4"/>
        <v>143776796</v>
      </c>
      <c r="E22" s="47"/>
      <c r="F22" s="43">
        <v>22310416.550000001</v>
      </c>
      <c r="G22" s="39">
        <v>2803584.69</v>
      </c>
      <c r="H22" s="39">
        <v>2933340.15</v>
      </c>
      <c r="I22" s="39">
        <v>3706807.18</v>
      </c>
      <c r="J22" s="39">
        <v>8689541.2799999993</v>
      </c>
      <c r="K22" s="39">
        <v>2941053.51</v>
      </c>
      <c r="L22" s="39">
        <v>2979866.82</v>
      </c>
      <c r="M22" s="39">
        <v>2891676.25</v>
      </c>
      <c r="N22" s="39">
        <v>72914431.159999996</v>
      </c>
      <c r="O22" s="39">
        <v>3179685.09</v>
      </c>
      <c r="P22" s="39">
        <v>25245853.399999999</v>
      </c>
      <c r="Q22" s="41">
        <f t="shared" si="5"/>
        <v>150596256.08000001</v>
      </c>
    </row>
    <row r="23" spans="1:18" ht="30" customHeight="1" x14ac:dyDescent="0.25">
      <c r="A23" s="34" t="s">
        <v>14</v>
      </c>
      <c r="B23" s="36">
        <v>122500000</v>
      </c>
      <c r="C23" s="36">
        <v>-4016787</v>
      </c>
      <c r="D23" s="36">
        <f t="shared" si="4"/>
        <v>118483213</v>
      </c>
      <c r="E23" s="47"/>
      <c r="F23" s="43">
        <v>88515.13</v>
      </c>
      <c r="G23" s="39">
        <v>129731.16</v>
      </c>
      <c r="H23" s="39">
        <v>2782073.15</v>
      </c>
      <c r="I23" s="39">
        <v>5317787.3</v>
      </c>
      <c r="J23" s="39">
        <v>9420731.5899999999</v>
      </c>
      <c r="K23" s="39">
        <v>15820845.869999999</v>
      </c>
      <c r="L23" s="39">
        <v>6380431.9800000004</v>
      </c>
      <c r="M23" s="39">
        <v>10673860.050000001</v>
      </c>
      <c r="N23" s="39">
        <v>10592758.49</v>
      </c>
      <c r="O23" s="39">
        <v>52613987.770000003</v>
      </c>
      <c r="P23" s="39">
        <v>16994471.289999999</v>
      </c>
      <c r="Q23" s="41">
        <f t="shared" si="5"/>
        <v>130815193.78</v>
      </c>
    </row>
    <row r="24" spans="1:18" ht="20.25" customHeight="1" x14ac:dyDescent="0.25">
      <c r="A24" s="34" t="s">
        <v>15</v>
      </c>
      <c r="B24" s="36">
        <v>88407300</v>
      </c>
      <c r="C24" s="36">
        <v>-32077200</v>
      </c>
      <c r="D24" s="36">
        <f t="shared" si="4"/>
        <v>56330100</v>
      </c>
      <c r="E24" s="48"/>
      <c r="F24" s="43">
        <v>925199.99</v>
      </c>
      <c r="G24" s="39">
        <v>1240959.99</v>
      </c>
      <c r="H24" s="39">
        <v>1615410.98</v>
      </c>
      <c r="I24" s="39">
        <v>16484984.85</v>
      </c>
      <c r="J24" s="39">
        <v>4221522.0999999996</v>
      </c>
      <c r="K24" s="39">
        <v>17652473.469999999</v>
      </c>
      <c r="L24" s="39">
        <v>728150.47</v>
      </c>
      <c r="M24" s="39">
        <v>1504901.53</v>
      </c>
      <c r="N24" s="39">
        <v>2243452.85</v>
      </c>
      <c r="O24" s="39">
        <v>2722304.32</v>
      </c>
      <c r="P24" s="39">
        <v>4427560</v>
      </c>
      <c r="Q24" s="41">
        <f t="shared" si="5"/>
        <v>53766920.549999997</v>
      </c>
    </row>
    <row r="25" spans="1:18" x14ac:dyDescent="0.25">
      <c r="A25" s="34" t="s">
        <v>38</v>
      </c>
      <c r="B25" s="36">
        <v>14000000</v>
      </c>
      <c r="C25" s="36">
        <v>-1362800</v>
      </c>
      <c r="D25" s="36">
        <f t="shared" si="4"/>
        <v>12637200</v>
      </c>
      <c r="E25" s="48"/>
      <c r="F25" s="43">
        <v>193638</v>
      </c>
      <c r="G25" s="39">
        <v>447486</v>
      </c>
      <c r="H25" s="39">
        <v>2205669.5499999998</v>
      </c>
      <c r="I25" s="39">
        <v>250840.63</v>
      </c>
      <c r="J25" s="39">
        <v>792322.81</v>
      </c>
      <c r="K25" s="39">
        <v>185060.81</v>
      </c>
      <c r="L25" s="39">
        <v>257498</v>
      </c>
      <c r="M25" s="39">
        <v>213099.82</v>
      </c>
      <c r="N25" s="39">
        <v>1875758.25</v>
      </c>
      <c r="O25" s="39">
        <v>1377232.17</v>
      </c>
      <c r="P25" s="39">
        <v>2216550.94</v>
      </c>
      <c r="Q25" s="41">
        <f t="shared" si="5"/>
        <v>10015156.98</v>
      </c>
    </row>
    <row r="26" spans="1:18" x14ac:dyDescent="0.25">
      <c r="A26" s="25" t="s">
        <v>16</v>
      </c>
      <c r="B26" s="26">
        <f t="shared" ref="B26:N26" si="6">SUM(B27:B34)</f>
        <v>590333000</v>
      </c>
      <c r="C26" s="26">
        <f t="shared" si="6"/>
        <v>115737758</v>
      </c>
      <c r="D26" s="26">
        <f t="shared" si="6"/>
        <v>706070758</v>
      </c>
      <c r="E26" s="26">
        <f t="shared" si="6"/>
        <v>26755505.379999999</v>
      </c>
      <c r="F26" s="26">
        <f t="shared" si="6"/>
        <v>16564058.6</v>
      </c>
      <c r="G26" s="26">
        <f t="shared" si="6"/>
        <v>44389654.809999995</v>
      </c>
      <c r="H26" s="26">
        <f t="shared" si="6"/>
        <v>71585607.439999998</v>
      </c>
      <c r="I26" s="26">
        <f t="shared" si="6"/>
        <v>48458976.850000001</v>
      </c>
      <c r="J26" s="26">
        <f t="shared" si="6"/>
        <v>76813228.549999997</v>
      </c>
      <c r="K26" s="26">
        <f t="shared" si="6"/>
        <v>46914482.649999999</v>
      </c>
      <c r="L26" s="26">
        <f t="shared" si="6"/>
        <v>62217503.829999998</v>
      </c>
      <c r="M26" s="26">
        <f t="shared" si="6"/>
        <v>59942705.160000004</v>
      </c>
      <c r="N26" s="26">
        <f t="shared" si="6"/>
        <v>37925080.060000002</v>
      </c>
      <c r="O26" s="26">
        <f>SUM(O27:O34)</f>
        <v>48963467.039999999</v>
      </c>
      <c r="P26" s="26">
        <f>SUM(P27:P34)</f>
        <v>139467685.19</v>
      </c>
      <c r="Q26" s="33">
        <f>SUM(E26+F26+G26+H26+I26+J26+K26+L26+M26+N26+O26+P26)</f>
        <v>679997955.55999994</v>
      </c>
    </row>
    <row r="27" spans="1:18" ht="18" x14ac:dyDescent="0.25">
      <c r="A27" s="34" t="s">
        <v>17</v>
      </c>
      <c r="B27" s="36">
        <v>2600000</v>
      </c>
      <c r="C27" s="36">
        <v>1170000</v>
      </c>
      <c r="D27" s="36">
        <f>SUM(B27:C27)</f>
        <v>3770000</v>
      </c>
      <c r="E27" s="47"/>
      <c r="F27" s="43"/>
      <c r="G27" s="39">
        <v>529153.94999999995</v>
      </c>
      <c r="H27" s="39">
        <v>210249.91</v>
      </c>
      <c r="I27" s="39">
        <v>204883.7</v>
      </c>
      <c r="J27" s="39">
        <v>653270.63</v>
      </c>
      <c r="K27" s="39">
        <v>91087.59</v>
      </c>
      <c r="L27" s="39"/>
      <c r="M27" s="39">
        <v>122595.92</v>
      </c>
      <c r="N27" s="39">
        <v>811783.71</v>
      </c>
      <c r="O27" s="39">
        <v>174459.14</v>
      </c>
      <c r="P27" s="39">
        <v>807814.32</v>
      </c>
      <c r="Q27" s="41">
        <f>SUM(E27+F27+G27+H27+I27+J27+K27+L27+M27+N27+O27+P27)</f>
        <v>3605298.87</v>
      </c>
      <c r="R27" s="4"/>
    </row>
    <row r="28" spans="1:18" x14ac:dyDescent="0.25">
      <c r="A28" s="34" t="s">
        <v>18</v>
      </c>
      <c r="B28" s="36">
        <v>4000000</v>
      </c>
      <c r="C28" s="36">
        <v>-342785</v>
      </c>
      <c r="D28" s="36">
        <f t="shared" ref="D28:D34" si="7">SUM(B28:C28)</f>
        <v>3657215</v>
      </c>
      <c r="E28" s="47"/>
      <c r="F28" s="43"/>
      <c r="G28" s="39"/>
      <c r="H28" s="39"/>
      <c r="I28" s="39">
        <v>1236640</v>
      </c>
      <c r="J28" s="39"/>
      <c r="K28" s="39">
        <v>654.28</v>
      </c>
      <c r="L28" s="39"/>
      <c r="M28" s="39">
        <v>153211.20000000001</v>
      </c>
      <c r="N28" s="39">
        <v>4678.46</v>
      </c>
      <c r="O28" s="39">
        <v>4290</v>
      </c>
      <c r="P28" s="39">
        <v>1108905</v>
      </c>
      <c r="Q28" s="41">
        <f t="shared" ref="Q28:Q50" si="8">SUM(E28+F28+G28+H28+I28+J28+K28+L28+M28+N28+O28+P28)</f>
        <v>2508378.94</v>
      </c>
    </row>
    <row r="29" spans="1:18" ht="18" x14ac:dyDescent="0.25">
      <c r="A29" s="34" t="s">
        <v>19</v>
      </c>
      <c r="B29" s="36">
        <v>10000000</v>
      </c>
      <c r="C29" s="36">
        <v>-1500000</v>
      </c>
      <c r="D29" s="36">
        <f t="shared" si="7"/>
        <v>8500000</v>
      </c>
      <c r="E29" s="47"/>
      <c r="F29" s="43">
        <v>288368.09999999998</v>
      </c>
      <c r="G29" s="39">
        <v>1032475.46</v>
      </c>
      <c r="H29" s="39">
        <v>8292</v>
      </c>
      <c r="I29" s="39">
        <v>223820.48</v>
      </c>
      <c r="J29" s="39">
        <v>6060.76</v>
      </c>
      <c r="K29" s="39">
        <v>910</v>
      </c>
      <c r="L29" s="39"/>
      <c r="M29" s="39">
        <v>14353.05</v>
      </c>
      <c r="N29" s="39">
        <v>30378.6</v>
      </c>
      <c r="O29" s="39">
        <v>743550.38</v>
      </c>
      <c r="P29" s="39">
        <v>3645115.25</v>
      </c>
      <c r="Q29" s="41">
        <f t="shared" si="8"/>
        <v>5993324.0800000001</v>
      </c>
    </row>
    <row r="30" spans="1:18" x14ac:dyDescent="0.25">
      <c r="A30" s="34" t="s">
        <v>20</v>
      </c>
      <c r="B30" s="36">
        <v>1000000</v>
      </c>
      <c r="C30" s="36">
        <v>-200000</v>
      </c>
      <c r="D30" s="36">
        <f t="shared" si="7"/>
        <v>800000</v>
      </c>
      <c r="E30" s="47"/>
      <c r="F30" s="43"/>
      <c r="G30" s="39"/>
      <c r="H30" s="39"/>
      <c r="I30" s="39"/>
      <c r="J30" s="39"/>
      <c r="K30" s="39"/>
      <c r="L30" s="39"/>
      <c r="M30" s="39">
        <v>514661.64</v>
      </c>
      <c r="N30" s="39">
        <v>0</v>
      </c>
      <c r="O30" s="39"/>
      <c r="P30" s="39"/>
      <c r="Q30" s="41">
        <f t="shared" si="8"/>
        <v>514661.64</v>
      </c>
    </row>
    <row r="31" spans="1:18" ht="18" x14ac:dyDescent="0.25">
      <c r="A31" s="34" t="s">
        <v>21</v>
      </c>
      <c r="B31" s="36">
        <v>20000000</v>
      </c>
      <c r="C31" s="36">
        <v>-2557725</v>
      </c>
      <c r="D31" s="36">
        <f t="shared" si="7"/>
        <v>17442275</v>
      </c>
      <c r="E31" s="47"/>
      <c r="F31" s="43"/>
      <c r="G31" s="39"/>
      <c r="H31" s="39">
        <v>30543.42</v>
      </c>
      <c r="I31" s="39">
        <v>1419</v>
      </c>
      <c r="J31" s="39">
        <v>5046.53</v>
      </c>
      <c r="K31" s="39">
        <v>5643</v>
      </c>
      <c r="L31" s="39">
        <v>3174200</v>
      </c>
      <c r="M31" s="39">
        <v>1543262.94</v>
      </c>
      <c r="N31" s="39">
        <v>37158.89</v>
      </c>
      <c r="O31" s="39">
        <v>8978.2000000000007</v>
      </c>
      <c r="P31" s="39">
        <v>8707786.4000000004</v>
      </c>
      <c r="Q31" s="41">
        <f t="shared" si="8"/>
        <v>13514038.380000001</v>
      </c>
    </row>
    <row r="32" spans="1:18" ht="24.75" customHeight="1" x14ac:dyDescent="0.25">
      <c r="A32" s="34" t="s">
        <v>22</v>
      </c>
      <c r="B32" s="36">
        <v>4710000</v>
      </c>
      <c r="C32" s="36">
        <v>450000</v>
      </c>
      <c r="D32" s="36">
        <f t="shared" si="7"/>
        <v>5160000</v>
      </c>
      <c r="E32" s="47"/>
      <c r="F32" s="43"/>
      <c r="G32" s="39"/>
      <c r="H32" s="39">
        <v>91775.22</v>
      </c>
      <c r="I32" s="39">
        <v>186058.47</v>
      </c>
      <c r="J32" s="39">
        <v>12774.62</v>
      </c>
      <c r="K32" s="39">
        <v>1209275.3500000001</v>
      </c>
      <c r="L32" s="39"/>
      <c r="M32" s="39">
        <v>37418.47</v>
      </c>
      <c r="N32" s="39">
        <v>3208336.76</v>
      </c>
      <c r="O32" s="39">
        <v>175687.83</v>
      </c>
      <c r="P32" s="39"/>
      <c r="Q32" s="41">
        <f t="shared" si="8"/>
        <v>4921326.72</v>
      </c>
    </row>
    <row r="33" spans="1:18" ht="18" x14ac:dyDescent="0.25">
      <c r="A33" s="34" t="s">
        <v>23</v>
      </c>
      <c r="B33" s="36">
        <v>466023000</v>
      </c>
      <c r="C33" s="36">
        <v>33400000</v>
      </c>
      <c r="D33" s="36">
        <f t="shared" si="7"/>
        <v>499423000</v>
      </c>
      <c r="E33" s="47">
        <v>26755505.379999999</v>
      </c>
      <c r="F33" s="43">
        <v>16271000</v>
      </c>
      <c r="G33" s="39">
        <v>34829360</v>
      </c>
      <c r="H33" s="39">
        <v>51251494</v>
      </c>
      <c r="I33" s="39">
        <v>34729967.520000003</v>
      </c>
      <c r="J33" s="39">
        <v>67915673.709999993</v>
      </c>
      <c r="K33" s="39">
        <v>43282155.329999998</v>
      </c>
      <c r="L33" s="39">
        <v>57979318</v>
      </c>
      <c r="M33" s="39">
        <v>56743696.520000003</v>
      </c>
      <c r="N33" s="39">
        <v>27690066.800000001</v>
      </c>
      <c r="O33" s="39">
        <v>45943186.310000002</v>
      </c>
      <c r="P33" s="39">
        <v>31203252</v>
      </c>
      <c r="Q33" s="41">
        <f t="shared" si="8"/>
        <v>494594675.56999999</v>
      </c>
      <c r="R33" s="4"/>
    </row>
    <row r="34" spans="1:18" x14ac:dyDescent="0.25">
      <c r="A34" s="34" t="s">
        <v>24</v>
      </c>
      <c r="B34" s="36">
        <v>82000000</v>
      </c>
      <c r="C34" s="36">
        <v>85318268</v>
      </c>
      <c r="D34" s="36">
        <f t="shared" si="7"/>
        <v>167318268</v>
      </c>
      <c r="E34" s="47"/>
      <c r="F34" s="43">
        <v>4690.5</v>
      </c>
      <c r="G34" s="39">
        <v>7998665.4000000004</v>
      </c>
      <c r="H34" s="39">
        <v>19993252.890000001</v>
      </c>
      <c r="I34" s="39">
        <v>11876187.68</v>
      </c>
      <c r="J34" s="39">
        <v>8220402.2999999998</v>
      </c>
      <c r="K34" s="39">
        <v>2324757.1</v>
      </c>
      <c r="L34" s="39">
        <v>1063985.83</v>
      </c>
      <c r="M34" s="39">
        <v>813505.42</v>
      </c>
      <c r="N34" s="39">
        <v>6142676.8399999999</v>
      </c>
      <c r="O34" s="39">
        <v>1913315.18</v>
      </c>
      <c r="P34" s="39">
        <v>93994812.219999999</v>
      </c>
      <c r="Q34" s="41">
        <f t="shared" si="8"/>
        <v>154346251.35999998</v>
      </c>
    </row>
    <row r="35" spans="1:18" ht="18" customHeight="1" x14ac:dyDescent="0.25">
      <c r="A35" s="25" t="s">
        <v>25</v>
      </c>
      <c r="B35" s="26"/>
      <c r="C35" s="26"/>
      <c r="D35" s="26"/>
      <c r="E35" s="30"/>
      <c r="F35" s="49"/>
      <c r="G35" s="44"/>
      <c r="H35" s="44"/>
      <c r="I35" s="39"/>
      <c r="J35" s="39"/>
      <c r="K35" s="39"/>
      <c r="L35" s="39"/>
      <c r="M35" s="39"/>
      <c r="N35" s="39"/>
      <c r="O35" s="39"/>
      <c r="P35" s="39"/>
      <c r="Q35" s="41">
        <f t="shared" si="8"/>
        <v>0</v>
      </c>
    </row>
    <row r="36" spans="1:18" ht="19.5" customHeight="1" x14ac:dyDescent="0.25">
      <c r="A36" s="34" t="s">
        <v>26</v>
      </c>
      <c r="B36" s="36"/>
      <c r="C36" s="36"/>
      <c r="D36" s="36"/>
      <c r="E36" s="47"/>
      <c r="F36" s="43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1">
        <f t="shared" si="8"/>
        <v>0</v>
      </c>
    </row>
    <row r="37" spans="1:18" ht="18" x14ac:dyDescent="0.25">
      <c r="A37" s="34" t="s">
        <v>39</v>
      </c>
      <c r="B37" s="36"/>
      <c r="C37" s="36"/>
      <c r="D37" s="36"/>
      <c r="E37" s="47"/>
      <c r="F37" s="43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41">
        <f t="shared" si="8"/>
        <v>0</v>
      </c>
    </row>
    <row r="38" spans="1:18" ht="18" x14ac:dyDescent="0.25">
      <c r="A38" s="34" t="s">
        <v>40</v>
      </c>
      <c r="B38" s="36"/>
      <c r="C38" s="36"/>
      <c r="D38" s="36"/>
      <c r="E38" s="47"/>
      <c r="F38" s="43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1">
        <f t="shared" si="8"/>
        <v>0</v>
      </c>
    </row>
    <row r="39" spans="1:18" ht="18" x14ac:dyDescent="0.25">
      <c r="A39" s="34" t="s">
        <v>41</v>
      </c>
      <c r="B39" s="36"/>
      <c r="C39" s="36"/>
      <c r="D39" s="36"/>
      <c r="E39" s="47"/>
      <c r="F39" s="43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1">
        <f t="shared" si="8"/>
        <v>0</v>
      </c>
    </row>
    <row r="40" spans="1:18" ht="18" x14ac:dyDescent="0.25">
      <c r="A40" s="34" t="s">
        <v>42</v>
      </c>
      <c r="B40" s="36"/>
      <c r="C40" s="36"/>
      <c r="D40" s="36"/>
      <c r="E40" s="47"/>
      <c r="F40" s="43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1">
        <f t="shared" si="8"/>
        <v>0</v>
      </c>
    </row>
    <row r="41" spans="1:18" ht="21" customHeight="1" x14ac:dyDescent="0.25">
      <c r="A41" s="34" t="s">
        <v>27</v>
      </c>
      <c r="B41" s="36"/>
      <c r="C41" s="36"/>
      <c r="D41" s="36"/>
      <c r="E41" s="47"/>
      <c r="F41" s="43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1">
        <f t="shared" si="8"/>
        <v>0</v>
      </c>
    </row>
    <row r="42" spans="1:18" ht="18" x14ac:dyDescent="0.25">
      <c r="A42" s="34" t="s">
        <v>43</v>
      </c>
      <c r="B42" s="36"/>
      <c r="C42" s="36"/>
      <c r="D42" s="36"/>
      <c r="E42" s="47"/>
      <c r="F42" s="43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1">
        <f t="shared" si="8"/>
        <v>0</v>
      </c>
    </row>
    <row r="43" spans="1:18" x14ac:dyDescent="0.25">
      <c r="A43" s="25" t="s">
        <v>44</v>
      </c>
      <c r="B43" s="26"/>
      <c r="C43" s="26"/>
      <c r="D43" s="26"/>
      <c r="E43" s="30"/>
      <c r="F43" s="43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1">
        <f t="shared" si="8"/>
        <v>0</v>
      </c>
    </row>
    <row r="44" spans="1:18" ht="18" customHeight="1" x14ac:dyDescent="0.25">
      <c r="A44" s="34" t="s">
        <v>45</v>
      </c>
      <c r="B44" s="36"/>
      <c r="C44" s="36"/>
      <c r="D44" s="36"/>
      <c r="E44" s="47"/>
      <c r="F44" s="43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1">
        <f t="shared" si="8"/>
        <v>0</v>
      </c>
    </row>
    <row r="45" spans="1:18" ht="27" customHeight="1" x14ac:dyDescent="0.25">
      <c r="A45" s="34" t="s">
        <v>46</v>
      </c>
      <c r="B45" s="36"/>
      <c r="C45" s="36"/>
      <c r="D45" s="36"/>
      <c r="E45" s="47"/>
      <c r="F45" s="43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1">
        <f t="shared" si="8"/>
        <v>0</v>
      </c>
    </row>
    <row r="46" spans="1:18" ht="18" x14ac:dyDescent="0.25">
      <c r="A46" s="34" t="s">
        <v>47</v>
      </c>
      <c r="B46" s="36"/>
      <c r="C46" s="36"/>
      <c r="D46" s="36"/>
      <c r="E46" s="47"/>
      <c r="F46" s="43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1">
        <f t="shared" si="8"/>
        <v>0</v>
      </c>
    </row>
    <row r="47" spans="1:18" ht="18" x14ac:dyDescent="0.25">
      <c r="A47" s="34" t="s">
        <v>48</v>
      </c>
      <c r="B47" s="36"/>
      <c r="C47" s="36"/>
      <c r="D47" s="36"/>
      <c r="E47" s="47"/>
      <c r="F47" s="43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1">
        <f t="shared" si="8"/>
        <v>0</v>
      </c>
    </row>
    <row r="48" spans="1:18" ht="18" x14ac:dyDescent="0.25">
      <c r="A48" s="34" t="s">
        <v>49</v>
      </c>
      <c r="B48" s="36"/>
      <c r="C48" s="36"/>
      <c r="D48" s="36"/>
      <c r="E48" s="47"/>
      <c r="F48" s="43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1">
        <f t="shared" si="8"/>
        <v>0</v>
      </c>
    </row>
    <row r="49" spans="1:18" ht="18" x14ac:dyDescent="0.25">
      <c r="A49" s="34" t="s">
        <v>50</v>
      </c>
      <c r="B49" s="36"/>
      <c r="C49" s="36"/>
      <c r="D49" s="36"/>
      <c r="E49" s="47"/>
      <c r="F49" s="43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1">
        <f t="shared" si="8"/>
        <v>0</v>
      </c>
    </row>
    <row r="50" spans="1:18" ht="18" x14ac:dyDescent="0.25">
      <c r="A50" s="34" t="s">
        <v>51</v>
      </c>
      <c r="B50" s="36"/>
      <c r="C50" s="36"/>
      <c r="D50" s="36"/>
      <c r="E50" s="47"/>
      <c r="F50" s="43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1">
        <f t="shared" si="8"/>
        <v>0</v>
      </c>
    </row>
    <row r="51" spans="1:18" ht="18" x14ac:dyDescent="0.25">
      <c r="A51" s="25" t="s">
        <v>28</v>
      </c>
      <c r="B51" s="26">
        <f>SUM(B52:B60)</f>
        <v>195209008</v>
      </c>
      <c r="C51" s="26">
        <f t="shared" ref="C51:P51" si="9">SUM(C52:C60)</f>
        <v>-141036317</v>
      </c>
      <c r="D51" s="26">
        <f t="shared" si="9"/>
        <v>54172691</v>
      </c>
      <c r="E51" s="26">
        <f t="shared" si="9"/>
        <v>0</v>
      </c>
      <c r="F51" s="26">
        <f t="shared" si="9"/>
        <v>786148.6</v>
      </c>
      <c r="G51" s="26">
        <f t="shared" si="9"/>
        <v>0</v>
      </c>
      <c r="H51" s="26">
        <f t="shared" si="9"/>
        <v>3549796.91</v>
      </c>
      <c r="I51" s="26">
        <f t="shared" si="9"/>
        <v>158906.57999999999</v>
      </c>
      <c r="J51" s="26">
        <f t="shared" si="9"/>
        <v>3560559.44</v>
      </c>
      <c r="K51" s="26">
        <f t="shared" si="9"/>
        <v>9499</v>
      </c>
      <c r="L51" s="26">
        <f>SUM(L52:L60)</f>
        <v>438997.99</v>
      </c>
      <c r="M51" s="26">
        <f t="shared" si="9"/>
        <v>19760875</v>
      </c>
      <c r="N51" s="26">
        <f t="shared" si="9"/>
        <v>4136965.9</v>
      </c>
      <c r="O51" s="26">
        <f t="shared" si="9"/>
        <v>2803204.11</v>
      </c>
      <c r="P51" s="26">
        <f t="shared" si="9"/>
        <v>14656327.939999999</v>
      </c>
      <c r="Q51" s="26">
        <f>F51+G51+H51+I51+J51+K51+L51+M51+N51+O51+P51</f>
        <v>49861281.469999999</v>
      </c>
    </row>
    <row r="52" spans="1:18" x14ac:dyDescent="0.25">
      <c r="A52" s="34" t="s">
        <v>29</v>
      </c>
      <c r="B52" s="36">
        <v>11000000</v>
      </c>
      <c r="C52" s="36">
        <v>-4550313</v>
      </c>
      <c r="D52" s="26">
        <f t="shared" ref="D52:D60" si="10">SUM(B52:C52)</f>
        <v>6449687</v>
      </c>
      <c r="E52" s="48"/>
      <c r="F52" s="50"/>
      <c r="G52" s="39"/>
      <c r="H52" s="39"/>
      <c r="I52" s="39"/>
      <c r="J52" s="39">
        <v>3560559.44</v>
      </c>
      <c r="K52" s="39">
        <v>9499</v>
      </c>
      <c r="L52" s="29"/>
      <c r="M52" s="39"/>
      <c r="N52" s="39">
        <v>0</v>
      </c>
      <c r="O52" s="39">
        <v>1047212.12</v>
      </c>
      <c r="P52" s="39">
        <v>1133189.3999999999</v>
      </c>
      <c r="Q52" s="41">
        <f>SUM(E52+F52+G52+H52+I52+J52+K52+L52+M52+N52+O52+P52)</f>
        <v>5750459.959999999</v>
      </c>
    </row>
    <row r="53" spans="1:18" ht="18" x14ac:dyDescent="0.25">
      <c r="A53" s="34" t="s">
        <v>30</v>
      </c>
      <c r="B53" s="36"/>
      <c r="C53" s="36">
        <v>1568749</v>
      </c>
      <c r="D53" s="26">
        <f t="shared" si="10"/>
        <v>1568749</v>
      </c>
      <c r="E53" s="48"/>
      <c r="F53" s="50">
        <v>786148.6</v>
      </c>
      <c r="G53" s="29"/>
      <c r="H53" s="39"/>
      <c r="I53" s="39"/>
      <c r="J53" s="39"/>
      <c r="K53" s="39"/>
      <c r="L53" s="39"/>
      <c r="M53" s="29"/>
      <c r="N53" s="39">
        <v>0</v>
      </c>
      <c r="O53" s="39"/>
      <c r="P53" s="39"/>
      <c r="Q53" s="41">
        <f t="shared" ref="Q53:Q72" si="11">SUM(E53+F53+G53+H53+I53+J53+K53+L53+M53+N53+O53+P53)</f>
        <v>786148.6</v>
      </c>
    </row>
    <row r="54" spans="1:18" ht="18" x14ac:dyDescent="0.25">
      <c r="A54" s="34" t="s">
        <v>31</v>
      </c>
      <c r="B54" s="36">
        <v>1000000</v>
      </c>
      <c r="C54" s="36"/>
      <c r="D54" s="26">
        <f t="shared" si="10"/>
        <v>1000000</v>
      </c>
      <c r="E54" s="48"/>
      <c r="F54" s="50"/>
      <c r="G54" s="29"/>
      <c r="H54" s="39"/>
      <c r="I54" s="39"/>
      <c r="J54" s="39"/>
      <c r="K54" s="39"/>
      <c r="L54" s="29"/>
      <c r="M54" s="29"/>
      <c r="N54" s="39">
        <v>0</v>
      </c>
      <c r="O54" s="39"/>
      <c r="P54" s="39">
        <v>255138.54</v>
      </c>
      <c r="Q54" s="41">
        <f t="shared" si="11"/>
        <v>255138.54</v>
      </c>
      <c r="R54" s="4"/>
    </row>
    <row r="55" spans="1:18" ht="18" x14ac:dyDescent="0.25">
      <c r="A55" s="34" t="s">
        <v>32</v>
      </c>
      <c r="B55" s="36">
        <v>170209008</v>
      </c>
      <c r="C55" s="36">
        <v>-140610230</v>
      </c>
      <c r="D55" s="26">
        <f t="shared" si="10"/>
        <v>29598778</v>
      </c>
      <c r="E55" s="48"/>
      <c r="F55" s="50"/>
      <c r="G55" s="29"/>
      <c r="H55" s="39"/>
      <c r="I55" s="29"/>
      <c r="J55" s="39"/>
      <c r="K55" s="39"/>
      <c r="L55" s="39"/>
      <c r="M55" s="39">
        <v>19760875</v>
      </c>
      <c r="N55" s="39">
        <v>925120</v>
      </c>
      <c r="O55" s="39"/>
      <c r="P55" s="39">
        <v>7519000</v>
      </c>
      <c r="Q55" s="41">
        <f t="shared" si="11"/>
        <v>28204995</v>
      </c>
    </row>
    <row r="56" spans="1:18" ht="18" x14ac:dyDescent="0.25">
      <c r="A56" s="34" t="s">
        <v>33</v>
      </c>
      <c r="B56" s="36">
        <v>10000000</v>
      </c>
      <c r="C56" s="36">
        <v>5440394</v>
      </c>
      <c r="D56" s="26">
        <f t="shared" si="10"/>
        <v>15440394</v>
      </c>
      <c r="E56" s="48"/>
      <c r="F56" s="50"/>
      <c r="G56" s="39"/>
      <c r="H56" s="39">
        <v>3434713.91</v>
      </c>
      <c r="I56" s="39">
        <v>158906.57999999999</v>
      </c>
      <c r="J56" s="39"/>
      <c r="K56" s="39"/>
      <c r="L56" s="39">
        <v>438997.99</v>
      </c>
      <c r="M56" s="39"/>
      <c r="N56" s="39">
        <v>3211845.9</v>
      </c>
      <c r="O56" s="39">
        <v>1755991.99</v>
      </c>
      <c r="P56" s="39">
        <v>5749000</v>
      </c>
      <c r="Q56" s="41">
        <f t="shared" si="11"/>
        <v>14749456.370000001</v>
      </c>
    </row>
    <row r="57" spans="1:18" x14ac:dyDescent="0.25">
      <c r="A57" s="34" t="s">
        <v>52</v>
      </c>
      <c r="B57" s="36"/>
      <c r="C57" s="36"/>
      <c r="D57" s="26">
        <f t="shared" si="10"/>
        <v>0</v>
      </c>
      <c r="E57" s="48"/>
      <c r="F57" s="50"/>
      <c r="G57" s="29"/>
      <c r="H57" s="39"/>
      <c r="I57" s="39"/>
      <c r="J57" s="39"/>
      <c r="K57" s="39"/>
      <c r="L57" s="39"/>
      <c r="M57" s="29"/>
      <c r="N57" s="39">
        <v>0</v>
      </c>
      <c r="O57" s="39"/>
      <c r="P57" s="39"/>
      <c r="Q57" s="41">
        <f t="shared" si="11"/>
        <v>0</v>
      </c>
    </row>
    <row r="58" spans="1:18" x14ac:dyDescent="0.25">
      <c r="A58" s="34" t="s">
        <v>53</v>
      </c>
      <c r="B58" s="36"/>
      <c r="C58" s="36"/>
      <c r="D58" s="26">
        <f t="shared" si="10"/>
        <v>0</v>
      </c>
      <c r="E58" s="48"/>
      <c r="F58" s="50"/>
      <c r="G58" s="29"/>
      <c r="H58" s="39"/>
      <c r="I58" s="29"/>
      <c r="J58" s="39"/>
      <c r="K58" s="39"/>
      <c r="L58" s="29"/>
      <c r="M58" s="29"/>
      <c r="N58" s="39">
        <v>0</v>
      </c>
      <c r="O58" s="39"/>
      <c r="P58" s="39"/>
      <c r="Q58" s="41">
        <f t="shared" si="11"/>
        <v>0</v>
      </c>
    </row>
    <row r="59" spans="1:18" ht="20.25" customHeight="1" x14ac:dyDescent="0.25">
      <c r="A59" s="34" t="s">
        <v>34</v>
      </c>
      <c r="B59" s="36">
        <v>3000000</v>
      </c>
      <c r="C59" s="36">
        <v>-3000000</v>
      </c>
      <c r="D59" s="26">
        <f t="shared" si="10"/>
        <v>0</v>
      </c>
      <c r="E59" s="48"/>
      <c r="F59" s="50"/>
      <c r="G59" s="39"/>
      <c r="H59" s="39"/>
      <c r="I59" s="39"/>
      <c r="J59" s="39"/>
      <c r="K59" s="39"/>
      <c r="L59" s="29"/>
      <c r="M59" s="39"/>
      <c r="N59" s="39">
        <v>0</v>
      </c>
      <c r="O59" s="39"/>
      <c r="P59" s="39"/>
      <c r="Q59" s="41">
        <f t="shared" si="11"/>
        <v>0</v>
      </c>
    </row>
    <row r="60" spans="1:18" ht="33.75" customHeight="1" x14ac:dyDescent="0.25">
      <c r="A60" s="34" t="s">
        <v>54</v>
      </c>
      <c r="B60" s="36"/>
      <c r="C60" s="36">
        <v>115083</v>
      </c>
      <c r="D60" s="26">
        <f t="shared" si="10"/>
        <v>115083</v>
      </c>
      <c r="E60" s="48"/>
      <c r="F60" s="50"/>
      <c r="G60" s="29"/>
      <c r="H60" s="39">
        <v>115083</v>
      </c>
      <c r="I60" s="29"/>
      <c r="J60" s="39"/>
      <c r="K60" s="39"/>
      <c r="L60" s="29"/>
      <c r="M60" s="29"/>
      <c r="N60" s="39">
        <v>0</v>
      </c>
      <c r="O60" s="39"/>
      <c r="P60" s="39"/>
      <c r="Q60" s="41">
        <f t="shared" si="11"/>
        <v>115083</v>
      </c>
    </row>
    <row r="61" spans="1:18" x14ac:dyDescent="0.25">
      <c r="A61" s="25" t="s">
        <v>55</v>
      </c>
      <c r="B61" s="26">
        <f>SUM(B62)</f>
        <v>10000000</v>
      </c>
      <c r="C61" s="26">
        <f>SUM(C62)</f>
        <v>-9074617</v>
      </c>
      <c r="D61" s="26">
        <f>SUM(B61:C61)</f>
        <v>925383</v>
      </c>
      <c r="E61" s="30">
        <v>0</v>
      </c>
      <c r="F61" s="50"/>
      <c r="G61" s="44">
        <f>SUM(G62:G65)</f>
        <v>0</v>
      </c>
      <c r="H61" s="44">
        <f>SUM(H62:H65)</f>
        <v>616953.21</v>
      </c>
      <c r="I61" s="29"/>
      <c r="J61" s="44">
        <f>SUM(J62)</f>
        <v>346651.09</v>
      </c>
      <c r="K61" s="39"/>
      <c r="L61" s="29">
        <f>SUM(L62:L65)</f>
        <v>-38221.86</v>
      </c>
      <c r="M61" s="29"/>
      <c r="N61" s="44"/>
      <c r="O61" s="44"/>
      <c r="P61" s="44"/>
      <c r="Q61" s="41">
        <f t="shared" si="11"/>
        <v>925382.44000000006</v>
      </c>
    </row>
    <row r="62" spans="1:18" ht="17.25" customHeight="1" x14ac:dyDescent="0.25">
      <c r="A62" s="34" t="s">
        <v>56</v>
      </c>
      <c r="B62" s="36">
        <v>10000000</v>
      </c>
      <c r="C62" s="36">
        <v>-9074617</v>
      </c>
      <c r="D62" s="26">
        <f t="shared" ref="D62:D65" si="12">SUM(B62:C62)</f>
        <v>925383</v>
      </c>
      <c r="E62" s="48"/>
      <c r="F62" s="50"/>
      <c r="G62" s="39"/>
      <c r="H62" s="29">
        <v>616953.21</v>
      </c>
      <c r="I62" s="29"/>
      <c r="J62" s="39">
        <v>346651.09</v>
      </c>
      <c r="K62" s="39"/>
      <c r="L62" s="29">
        <v>-38221.86</v>
      </c>
      <c r="M62" s="29"/>
      <c r="N62" s="39"/>
      <c r="O62" s="39"/>
      <c r="P62" s="39"/>
      <c r="Q62" s="41">
        <f t="shared" si="11"/>
        <v>925382.44000000006</v>
      </c>
    </row>
    <row r="63" spans="1:18" ht="17.25" customHeight="1" x14ac:dyDescent="0.25">
      <c r="A63" s="34" t="s">
        <v>57</v>
      </c>
      <c r="B63" s="36"/>
      <c r="C63" s="36"/>
      <c r="D63" s="26">
        <f t="shared" si="12"/>
        <v>0</v>
      </c>
      <c r="E63" s="48"/>
      <c r="F63" s="50"/>
      <c r="G63" s="29"/>
      <c r="H63" s="29"/>
      <c r="I63" s="29"/>
      <c r="J63" s="39"/>
      <c r="K63" s="39"/>
      <c r="L63" s="29"/>
      <c r="M63" s="29"/>
      <c r="N63" s="39"/>
      <c r="O63" s="39"/>
      <c r="P63" s="39"/>
      <c r="Q63" s="41">
        <f t="shared" si="11"/>
        <v>0</v>
      </c>
    </row>
    <row r="64" spans="1:18" ht="21" customHeight="1" x14ac:dyDescent="0.25">
      <c r="A64" s="34" t="s">
        <v>58</v>
      </c>
      <c r="B64" s="36"/>
      <c r="C64" s="36"/>
      <c r="D64" s="26">
        <f t="shared" si="12"/>
        <v>0</v>
      </c>
      <c r="E64" s="48"/>
      <c r="F64" s="50"/>
      <c r="G64" s="29"/>
      <c r="H64" s="29"/>
      <c r="I64" s="29"/>
      <c r="J64" s="39"/>
      <c r="K64" s="39"/>
      <c r="L64" s="29"/>
      <c r="M64" s="29"/>
      <c r="N64" s="39"/>
      <c r="O64" s="39"/>
      <c r="P64" s="39"/>
      <c r="Q64" s="41">
        <f t="shared" si="11"/>
        <v>0</v>
      </c>
    </row>
    <row r="65" spans="1:17" ht="32.25" customHeight="1" x14ac:dyDescent="0.25">
      <c r="A65" s="34" t="s">
        <v>59</v>
      </c>
      <c r="B65" s="36"/>
      <c r="C65" s="36"/>
      <c r="D65" s="26">
        <f t="shared" si="12"/>
        <v>0</v>
      </c>
      <c r="E65" s="48"/>
      <c r="F65" s="50"/>
      <c r="G65" s="29"/>
      <c r="H65" s="29"/>
      <c r="I65" s="29"/>
      <c r="J65" s="39"/>
      <c r="K65" s="39"/>
      <c r="L65" s="29"/>
      <c r="M65" s="29"/>
      <c r="N65" s="39"/>
      <c r="O65" s="39"/>
      <c r="P65" s="39"/>
      <c r="Q65" s="41">
        <f t="shared" si="11"/>
        <v>0</v>
      </c>
    </row>
    <row r="66" spans="1:17" ht="27.75" customHeight="1" x14ac:dyDescent="0.25">
      <c r="A66" s="25" t="s">
        <v>60</v>
      </c>
      <c r="B66" s="26"/>
      <c r="C66" s="26"/>
      <c r="D66" s="26"/>
      <c r="E66" s="30">
        <v>0</v>
      </c>
      <c r="F66" s="50"/>
      <c r="G66" s="29"/>
      <c r="H66" s="29"/>
      <c r="I66" s="29"/>
      <c r="J66" s="39"/>
      <c r="K66" s="39"/>
      <c r="L66" s="29"/>
      <c r="M66" s="29"/>
      <c r="N66" s="39"/>
      <c r="O66" s="39"/>
      <c r="P66" s="39"/>
      <c r="Q66" s="41">
        <f t="shared" si="11"/>
        <v>0</v>
      </c>
    </row>
    <row r="67" spans="1:17" ht="21.75" customHeight="1" x14ac:dyDescent="0.25">
      <c r="A67" s="34" t="s">
        <v>61</v>
      </c>
      <c r="B67" s="36"/>
      <c r="C67" s="36"/>
      <c r="D67" s="36"/>
      <c r="E67" s="48"/>
      <c r="F67" s="50"/>
      <c r="G67" s="29"/>
      <c r="H67" s="29"/>
      <c r="I67" s="29"/>
      <c r="J67" s="39"/>
      <c r="K67" s="39"/>
      <c r="L67" s="29"/>
      <c r="M67" s="29"/>
      <c r="N67" s="39"/>
      <c r="O67" s="39"/>
      <c r="P67" s="39"/>
      <c r="Q67" s="41">
        <f t="shared" si="11"/>
        <v>0</v>
      </c>
    </row>
    <row r="68" spans="1:17" ht="30.75" customHeight="1" x14ac:dyDescent="0.25">
      <c r="A68" s="34" t="s">
        <v>62</v>
      </c>
      <c r="B68" s="36"/>
      <c r="C68" s="36"/>
      <c r="D68" s="36"/>
      <c r="E68" s="48"/>
      <c r="F68" s="50"/>
      <c r="G68" s="29"/>
      <c r="H68" s="29"/>
      <c r="I68" s="29"/>
      <c r="J68" s="39"/>
      <c r="K68" s="39"/>
      <c r="L68" s="29"/>
      <c r="M68" s="29"/>
      <c r="N68" s="39"/>
      <c r="O68" s="39"/>
      <c r="P68" s="39"/>
      <c r="Q68" s="41">
        <f t="shared" si="11"/>
        <v>0</v>
      </c>
    </row>
    <row r="69" spans="1:17" x14ac:dyDescent="0.25">
      <c r="A69" s="25" t="s">
        <v>63</v>
      </c>
      <c r="B69" s="26"/>
      <c r="C69" s="26">
        <f>SUM(C70)</f>
        <v>0</v>
      </c>
      <c r="D69" s="26"/>
      <c r="E69" s="51"/>
      <c r="F69" s="50"/>
      <c r="G69" s="41">
        <f>SUM(G70:G72)</f>
        <v>0</v>
      </c>
      <c r="H69" s="41">
        <f>SUM(H70:H72)</f>
        <v>0</v>
      </c>
      <c r="I69" s="29"/>
      <c r="J69" s="39"/>
      <c r="K69" s="39"/>
      <c r="L69" s="29"/>
      <c r="M69" s="29"/>
      <c r="N69" s="39"/>
      <c r="O69" s="39"/>
      <c r="P69" s="39"/>
      <c r="Q69" s="41">
        <f t="shared" si="11"/>
        <v>0</v>
      </c>
    </row>
    <row r="70" spans="1:17" ht="18" x14ac:dyDescent="0.25">
      <c r="A70" s="34" t="s">
        <v>64</v>
      </c>
      <c r="B70" s="36"/>
      <c r="C70" s="36"/>
      <c r="D70" s="36"/>
      <c r="E70" s="48"/>
      <c r="F70" s="50"/>
      <c r="G70" s="39"/>
      <c r="H70" s="39"/>
      <c r="I70" s="29"/>
      <c r="J70" s="39"/>
      <c r="K70" s="39"/>
      <c r="L70" s="29"/>
      <c r="M70" s="29"/>
      <c r="N70" s="39"/>
      <c r="O70" s="39"/>
      <c r="P70" s="39"/>
      <c r="Q70" s="41">
        <f t="shared" si="11"/>
        <v>0</v>
      </c>
    </row>
    <row r="71" spans="1:17" ht="18" x14ac:dyDescent="0.25">
      <c r="A71" s="34" t="s">
        <v>65</v>
      </c>
      <c r="B71" s="36"/>
      <c r="C71" s="36"/>
      <c r="D71" s="36"/>
      <c r="E71" s="48"/>
      <c r="F71" s="50"/>
      <c r="G71" s="29"/>
      <c r="H71" s="29"/>
      <c r="I71" s="29"/>
      <c r="J71" s="39"/>
      <c r="K71" s="39"/>
      <c r="L71" s="29"/>
      <c r="M71" s="29"/>
      <c r="N71" s="39"/>
      <c r="O71" s="39"/>
      <c r="P71" s="39"/>
      <c r="Q71" s="41">
        <f t="shared" si="11"/>
        <v>0</v>
      </c>
    </row>
    <row r="72" spans="1:17" ht="18" x14ac:dyDescent="0.25">
      <c r="A72" s="34" t="s">
        <v>66</v>
      </c>
      <c r="B72" s="36"/>
      <c r="C72" s="36"/>
      <c r="D72" s="36"/>
      <c r="E72" s="48"/>
      <c r="F72" s="50"/>
      <c r="G72" s="29"/>
      <c r="H72" s="29"/>
      <c r="I72" s="29"/>
      <c r="J72" s="39"/>
      <c r="K72" s="39"/>
      <c r="L72" s="29"/>
      <c r="M72" s="29"/>
      <c r="N72" s="39"/>
      <c r="O72" s="39"/>
      <c r="P72" s="39"/>
      <c r="Q72" s="41">
        <f t="shared" si="11"/>
        <v>0</v>
      </c>
    </row>
    <row r="73" spans="1:17" x14ac:dyDescent="0.25">
      <c r="A73" s="52" t="s">
        <v>35</v>
      </c>
      <c r="B73" s="53">
        <f>SUM(B10+B16+B26+B51+B61)</f>
        <v>2264240745</v>
      </c>
      <c r="C73" s="53">
        <f>SUM(C10+C16+C26+C51+C61+C69)</f>
        <v>91107212</v>
      </c>
      <c r="D73" s="53">
        <f t="shared" ref="D73:O73" si="13">SUM(D10+D16+D26+D51+D61+D69)</f>
        <v>2355347957</v>
      </c>
      <c r="E73" s="53">
        <f t="shared" si="13"/>
        <v>106125644.89999999</v>
      </c>
      <c r="F73" s="53">
        <f t="shared" si="13"/>
        <v>122198889.01999998</v>
      </c>
      <c r="G73" s="53">
        <f t="shared" si="13"/>
        <v>132064926.97999999</v>
      </c>
      <c r="H73" s="53">
        <f t="shared" si="13"/>
        <v>235197675.18000001</v>
      </c>
      <c r="I73" s="53">
        <f t="shared" si="13"/>
        <v>154226932.5</v>
      </c>
      <c r="J73" s="53">
        <f t="shared" si="13"/>
        <v>186103273.69</v>
      </c>
      <c r="K73" s="53">
        <f t="shared" si="13"/>
        <v>204262666.42000002</v>
      </c>
      <c r="L73" s="53">
        <f t="shared" si="13"/>
        <v>164840602.01999998</v>
      </c>
      <c r="M73" s="53">
        <f t="shared" si="13"/>
        <v>174493811.22</v>
      </c>
      <c r="N73" s="53">
        <f t="shared" si="13"/>
        <v>279596766.26999998</v>
      </c>
      <c r="O73" s="53">
        <f t="shared" si="13"/>
        <v>259968777.75</v>
      </c>
      <c r="P73" s="53">
        <f>SUM(P10+P16+P26+P51+P61+P69)</f>
        <v>320159416.69999999</v>
      </c>
      <c r="Q73" s="57">
        <f>SUM(E73+F73+G73+H73+I73+J73+K73+L73+M73+N73+O73+P73)</f>
        <v>2339239382.6500001</v>
      </c>
    </row>
    <row r="74" spans="1:17" ht="14.25" customHeight="1" x14ac:dyDescent="0.25">
      <c r="A74" s="58"/>
      <c r="B74" s="59"/>
      <c r="C74" s="59"/>
      <c r="D74" s="59"/>
      <c r="E74" s="48"/>
      <c r="F74" s="50"/>
      <c r="G74" s="29"/>
      <c r="H74" s="29"/>
      <c r="I74" s="29"/>
      <c r="J74" s="39"/>
      <c r="K74" s="39"/>
      <c r="L74" s="29"/>
      <c r="M74" s="29"/>
      <c r="N74" s="39"/>
      <c r="O74" s="39"/>
      <c r="P74" s="39"/>
      <c r="Q74" s="41">
        <f t="shared" ref="Q74:Q85" si="14">SUM(E74+F74+G74+H74+I74+J74+K74+L74+M74)</f>
        <v>0</v>
      </c>
    </row>
    <row r="75" spans="1:17" x14ac:dyDescent="0.25">
      <c r="A75" s="25" t="s">
        <v>67</v>
      </c>
      <c r="B75" s="26"/>
      <c r="C75" s="26"/>
      <c r="D75" s="26"/>
      <c r="E75" s="51"/>
      <c r="F75" s="60"/>
      <c r="G75" s="51"/>
      <c r="H75" s="51"/>
      <c r="I75" s="51"/>
      <c r="J75" s="30"/>
      <c r="K75" s="30"/>
      <c r="L75" s="51"/>
      <c r="M75" s="51"/>
      <c r="N75" s="30"/>
      <c r="O75" s="30"/>
      <c r="P75" s="30"/>
      <c r="Q75" s="41">
        <f t="shared" si="14"/>
        <v>0</v>
      </c>
    </row>
    <row r="76" spans="1:17" ht="18" x14ac:dyDescent="0.25">
      <c r="A76" s="25" t="s">
        <v>68</v>
      </c>
      <c r="B76" s="26"/>
      <c r="C76" s="26"/>
      <c r="D76" s="26"/>
      <c r="E76" s="51"/>
      <c r="F76" s="50"/>
      <c r="G76" s="29"/>
      <c r="H76" s="29"/>
      <c r="I76" s="29"/>
      <c r="J76" s="39"/>
      <c r="K76" s="39"/>
      <c r="L76" s="29"/>
      <c r="M76" s="29"/>
      <c r="N76" s="39"/>
      <c r="O76" s="39"/>
      <c r="P76" s="39"/>
      <c r="Q76" s="41">
        <f t="shared" si="14"/>
        <v>0</v>
      </c>
    </row>
    <row r="77" spans="1:17" ht="18" x14ac:dyDescent="0.25">
      <c r="A77" s="34" t="s">
        <v>69</v>
      </c>
      <c r="B77" s="36"/>
      <c r="C77" s="36"/>
      <c r="D77" s="36"/>
      <c r="E77" s="48"/>
      <c r="F77" s="50"/>
      <c r="G77" s="29"/>
      <c r="H77" s="29"/>
      <c r="I77" s="29"/>
      <c r="J77" s="39"/>
      <c r="K77" s="39"/>
      <c r="L77" s="29"/>
      <c r="M77" s="29"/>
      <c r="N77" s="39"/>
      <c r="O77" s="39"/>
      <c r="P77" s="39"/>
      <c r="Q77" s="41">
        <f t="shared" si="14"/>
        <v>0</v>
      </c>
    </row>
    <row r="78" spans="1:17" ht="18" x14ac:dyDescent="0.25">
      <c r="A78" s="34" t="s">
        <v>70</v>
      </c>
      <c r="B78" s="36"/>
      <c r="C78" s="36"/>
      <c r="D78" s="36"/>
      <c r="E78" s="48"/>
      <c r="F78" s="50"/>
      <c r="G78" s="29"/>
      <c r="H78" s="29"/>
      <c r="I78" s="29"/>
      <c r="J78" s="39"/>
      <c r="K78" s="39"/>
      <c r="L78" s="29"/>
      <c r="M78" s="29"/>
      <c r="N78" s="39"/>
      <c r="O78" s="39"/>
      <c r="P78" s="39"/>
      <c r="Q78" s="41">
        <f t="shared" si="14"/>
        <v>0</v>
      </c>
    </row>
    <row r="79" spans="1:17" x14ac:dyDescent="0.25">
      <c r="A79" s="25" t="s">
        <v>71</v>
      </c>
      <c r="B79" s="26"/>
      <c r="C79" s="26"/>
      <c r="D79" s="26"/>
      <c r="E79" s="51"/>
      <c r="F79" s="50"/>
      <c r="G79" s="29"/>
      <c r="H79" s="29"/>
      <c r="I79" s="29"/>
      <c r="J79" s="39"/>
      <c r="K79" s="39"/>
      <c r="L79" s="29"/>
      <c r="M79" s="29"/>
      <c r="N79" s="39"/>
      <c r="O79" s="39"/>
      <c r="P79" s="39"/>
      <c r="Q79" s="41">
        <f t="shared" si="14"/>
        <v>0</v>
      </c>
    </row>
    <row r="80" spans="1:17" x14ac:dyDescent="0.25">
      <c r="A80" s="34" t="s">
        <v>72</v>
      </c>
      <c r="B80" s="36"/>
      <c r="C80" s="36"/>
      <c r="D80" s="36"/>
      <c r="E80" s="48"/>
      <c r="F80" s="61"/>
      <c r="G80" s="39"/>
      <c r="H80" s="39"/>
      <c r="I80" s="29"/>
      <c r="J80" s="39"/>
      <c r="K80" s="39"/>
      <c r="L80" s="29"/>
      <c r="M80" s="29"/>
      <c r="N80" s="39"/>
      <c r="O80" s="39"/>
      <c r="P80" s="39"/>
      <c r="Q80" s="41">
        <f t="shared" si="14"/>
        <v>0</v>
      </c>
    </row>
    <row r="81" spans="1:18" ht="18" x14ac:dyDescent="0.25">
      <c r="A81" s="34" t="s">
        <v>73</v>
      </c>
      <c r="B81" s="36"/>
      <c r="C81" s="36"/>
      <c r="D81" s="36"/>
      <c r="E81" s="48"/>
      <c r="F81" s="50"/>
      <c r="G81" s="29"/>
      <c r="H81" s="29"/>
      <c r="I81" s="29"/>
      <c r="J81" s="39"/>
      <c r="K81" s="39"/>
      <c r="L81" s="29"/>
      <c r="M81" s="29"/>
      <c r="N81" s="39"/>
      <c r="O81" s="39"/>
      <c r="P81" s="39"/>
      <c r="Q81" s="41">
        <f t="shared" si="14"/>
        <v>0</v>
      </c>
    </row>
    <row r="82" spans="1:18" ht="18" x14ac:dyDescent="0.25">
      <c r="A82" s="25" t="s">
        <v>74</v>
      </c>
      <c r="B82" s="26"/>
      <c r="C82" s="26"/>
      <c r="D82" s="26"/>
      <c r="E82" s="51"/>
      <c r="F82" s="50"/>
      <c r="G82" s="29"/>
      <c r="H82" s="29"/>
      <c r="I82" s="29"/>
      <c r="J82" s="39"/>
      <c r="K82" s="39"/>
      <c r="L82" s="29"/>
      <c r="M82" s="29"/>
      <c r="N82" s="39"/>
      <c r="O82" s="39"/>
      <c r="P82" s="39"/>
      <c r="Q82" s="41">
        <f t="shared" si="14"/>
        <v>0</v>
      </c>
    </row>
    <row r="83" spans="1:18" ht="18" x14ac:dyDescent="0.25">
      <c r="A83" s="34" t="s">
        <v>75</v>
      </c>
      <c r="B83" s="36"/>
      <c r="C83" s="36"/>
      <c r="D83" s="36"/>
      <c r="E83" s="48"/>
      <c r="F83" s="50"/>
      <c r="G83" s="29"/>
      <c r="H83" s="29"/>
      <c r="I83" s="29"/>
      <c r="J83" s="39"/>
      <c r="K83" s="39"/>
      <c r="L83" s="29"/>
      <c r="M83" s="29"/>
      <c r="N83" s="39"/>
      <c r="O83" s="39"/>
      <c r="P83" s="39"/>
      <c r="Q83" s="41">
        <f t="shared" si="14"/>
        <v>0</v>
      </c>
    </row>
    <row r="84" spans="1:18" x14ac:dyDescent="0.25">
      <c r="A84" s="52" t="s">
        <v>76</v>
      </c>
      <c r="B84" s="53"/>
      <c r="C84" s="53"/>
      <c r="D84" s="53"/>
      <c r="E84" s="44">
        <f t="shared" ref="E84:H84" si="15">SUM(E74:E83)</f>
        <v>0</v>
      </c>
      <c r="F84" s="49">
        <f t="shared" si="15"/>
        <v>0</v>
      </c>
      <c r="G84" s="44">
        <f t="shared" si="15"/>
        <v>0</v>
      </c>
      <c r="H84" s="44">
        <f t="shared" si="15"/>
        <v>0</v>
      </c>
      <c r="I84" s="62"/>
      <c r="J84" s="63"/>
      <c r="K84" s="63"/>
      <c r="L84" s="64"/>
      <c r="M84" s="64"/>
      <c r="N84" s="54"/>
      <c r="O84" s="54"/>
      <c r="P84" s="54"/>
      <c r="Q84" s="41">
        <f t="shared" si="14"/>
        <v>0</v>
      </c>
    </row>
    <row r="85" spans="1:18" ht="8.25" customHeight="1" x14ac:dyDescent="0.25">
      <c r="A85" s="29"/>
      <c r="B85" s="39"/>
      <c r="C85" s="39"/>
      <c r="D85" s="39"/>
      <c r="E85" s="29"/>
      <c r="F85" s="50"/>
      <c r="G85" s="29"/>
      <c r="H85" s="29"/>
      <c r="I85" s="29"/>
      <c r="J85" s="39"/>
      <c r="K85" s="39"/>
      <c r="L85" s="29"/>
      <c r="M85" s="29"/>
      <c r="N85" s="39"/>
      <c r="O85" s="39"/>
      <c r="P85" s="39"/>
      <c r="Q85" s="41">
        <f t="shared" si="14"/>
        <v>0</v>
      </c>
    </row>
    <row r="86" spans="1:18" ht="18" x14ac:dyDescent="0.25">
      <c r="A86" s="65" t="s">
        <v>77</v>
      </c>
      <c r="B86" s="66">
        <f>SUM(B73+B80)</f>
        <v>2264240745</v>
      </c>
      <c r="C86" s="66">
        <f>SUM(C73+C80)</f>
        <v>91107212</v>
      </c>
      <c r="D86" s="66">
        <f t="shared" ref="D86:P86" si="16">SUM(D73+D80)</f>
        <v>2355347957</v>
      </c>
      <c r="E86" s="66">
        <f t="shared" si="16"/>
        <v>106125644.89999999</v>
      </c>
      <c r="F86" s="66">
        <f t="shared" si="16"/>
        <v>122198889.01999998</v>
      </c>
      <c r="G86" s="66">
        <f t="shared" si="16"/>
        <v>132064926.97999999</v>
      </c>
      <c r="H86" s="66">
        <f t="shared" si="16"/>
        <v>235197675.18000001</v>
      </c>
      <c r="I86" s="66">
        <f t="shared" si="16"/>
        <v>154226932.5</v>
      </c>
      <c r="J86" s="66">
        <f t="shared" si="16"/>
        <v>186103273.69</v>
      </c>
      <c r="K86" s="66">
        <f t="shared" si="16"/>
        <v>204262666.42000002</v>
      </c>
      <c r="L86" s="66">
        <f t="shared" si="16"/>
        <v>164840602.01999998</v>
      </c>
      <c r="M86" s="66">
        <f t="shared" si="16"/>
        <v>174493811.22</v>
      </c>
      <c r="N86" s="66">
        <f t="shared" si="16"/>
        <v>279596766.26999998</v>
      </c>
      <c r="O86" s="66">
        <f t="shared" si="16"/>
        <v>259968777.75</v>
      </c>
      <c r="P86" s="66">
        <f t="shared" si="16"/>
        <v>320159416.69999999</v>
      </c>
      <c r="Q86" s="57">
        <f>SUM(E86+F86+G86+H86+I86+J86+K86+L86+M86+N86+O86+P86)</f>
        <v>2339239382.6500001</v>
      </c>
      <c r="R86" s="4"/>
    </row>
    <row r="87" spans="1:18" x14ac:dyDescent="0.25">
      <c r="A87" s="29" t="s">
        <v>93</v>
      </c>
      <c r="B87" s="29"/>
      <c r="C87" s="39"/>
      <c r="D87" s="39"/>
      <c r="E87" s="29"/>
      <c r="F87" s="50"/>
      <c r="G87" s="29"/>
      <c r="H87" s="29"/>
      <c r="I87" s="29"/>
      <c r="J87" s="39"/>
      <c r="K87" s="39"/>
      <c r="L87" s="29"/>
      <c r="M87" s="29"/>
      <c r="N87" s="39"/>
      <c r="O87" s="39"/>
      <c r="P87" s="39"/>
      <c r="Q87" s="29"/>
    </row>
    <row r="88" spans="1:18" x14ac:dyDescent="0.25">
      <c r="A88" s="6" t="s">
        <v>104</v>
      </c>
      <c r="B88" s="6"/>
      <c r="C88" s="9"/>
      <c r="D88" s="9"/>
      <c r="E88" s="8"/>
      <c r="F88" s="7"/>
      <c r="H88" s="7"/>
      <c r="I88" s="7"/>
      <c r="J88" s="11"/>
      <c r="K88" s="11"/>
      <c r="L88" s="5"/>
      <c r="M88" s="1"/>
      <c r="N88" s="11"/>
      <c r="O88" s="11"/>
      <c r="P88" s="11"/>
    </row>
    <row r="89" spans="1:18" x14ac:dyDescent="0.25">
      <c r="A89" s="6" t="s">
        <v>105</v>
      </c>
      <c r="B89" s="6"/>
      <c r="C89" s="9"/>
      <c r="D89" s="9"/>
      <c r="E89" s="7"/>
      <c r="F89" s="7"/>
      <c r="H89" s="7"/>
      <c r="I89" s="7"/>
      <c r="J89" s="11"/>
      <c r="K89" s="11"/>
      <c r="L89" s="5"/>
      <c r="M89" s="1"/>
      <c r="N89" s="11"/>
      <c r="O89" s="11"/>
      <c r="P89" s="11"/>
    </row>
    <row r="90" spans="1:18" x14ac:dyDescent="0.25">
      <c r="A90" s="9" t="s">
        <v>91</v>
      </c>
      <c r="B90" s="9"/>
      <c r="G90" s="12"/>
      <c r="J90" s="9" t="s">
        <v>92</v>
      </c>
    </row>
    <row r="91" spans="1:18" x14ac:dyDescent="0.25">
      <c r="A91" s="9" t="s">
        <v>95</v>
      </c>
      <c r="B91" s="9"/>
      <c r="G91" s="12"/>
      <c r="J91" s="9" t="s">
        <v>97</v>
      </c>
    </row>
    <row r="92" spans="1:18" x14ac:dyDescent="0.25">
      <c r="A92" s="6" t="s">
        <v>94</v>
      </c>
      <c r="B92" s="6"/>
      <c r="G92" s="12"/>
      <c r="J92" s="6" t="s">
        <v>98</v>
      </c>
    </row>
    <row r="93" spans="1:18" ht="15" hidden="1" customHeight="1" x14ac:dyDescent="0.25">
      <c r="G93" s="2"/>
      <c r="J93"/>
    </row>
    <row r="94" spans="1:18" ht="15" customHeight="1" x14ac:dyDescent="0.25">
      <c r="G94" s="2"/>
      <c r="J94"/>
    </row>
    <row r="95" spans="1:18" x14ac:dyDescent="0.25">
      <c r="A95" s="6" t="s">
        <v>99</v>
      </c>
      <c r="B95" s="6"/>
      <c r="J95" s="16"/>
      <c r="K95" s="74"/>
    </row>
    <row r="96" spans="1:18" x14ac:dyDescent="0.25">
      <c r="F96" s="10"/>
      <c r="J96" s="13"/>
    </row>
  </sheetData>
  <mergeCells count="6">
    <mergeCell ref="A7:G7"/>
    <mergeCell ref="A1:M1"/>
    <mergeCell ref="A2:M2"/>
    <mergeCell ref="A3:M3"/>
    <mergeCell ref="A5:M5"/>
    <mergeCell ref="A6:M6"/>
  </mergeCells>
  <pageMargins left="3.9370078740157501E-2" right="7.8740157480315001E-2" top="0.31496062992126" bottom="0.196850393700787" header="0.196850393700787" footer="0.1574803149606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2022 (2)</vt:lpstr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2023-01-13T15:56:54Z</cp:lastPrinted>
  <dcterms:created xsi:type="dcterms:W3CDTF">2018-04-17T18:57:16Z</dcterms:created>
  <dcterms:modified xsi:type="dcterms:W3CDTF">2023-01-13T16:01:06Z</dcterms:modified>
</cp:coreProperties>
</file>